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5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5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0" windowWidth="20730" windowHeight="11040" tabRatio="856"/>
  </bookViews>
  <sheets>
    <sheet name="Общ. счетчики" sheetId="1" r:id="rId1"/>
    <sheet name="Под. 1 и 2" sheetId="2" state="hidden" r:id="rId2"/>
    <sheet name="Под. 3" sheetId="3" state="hidden" r:id="rId3"/>
    <sheet name="Под. 4  и 5" sheetId="4" state="hidden" r:id="rId4"/>
    <sheet name="Под.6" sheetId="5" state="hidden" r:id="rId5"/>
    <sheet name="Нежил. пом." sheetId="6" state="hidden" r:id="rId6"/>
    <sheet name="МОП корп. 1" sheetId="7" state="hidden" r:id="rId7"/>
    <sheet name="МОП корп. 2" sheetId="8" state="hidden" r:id="rId8"/>
    <sheet name="МОП корп. 4, 5, 6" sheetId="9" state="hidden" r:id="rId9"/>
    <sheet name="Нежелые помещения" sheetId="16" state="hidden" r:id="rId10"/>
    <sheet name="корп. 3" sheetId="10" r:id="rId11"/>
    <sheet name="Норматив вода" sheetId="11" state="hidden" r:id="rId12"/>
    <sheet name="Норматив ээ" sheetId="12" state="hidden" r:id="rId13"/>
    <sheet name="Справка по ОПУ и ИПУ" sheetId="13" r:id="rId14"/>
    <sheet name="Лист1" sheetId="14" state="hidden" r:id="rId15"/>
    <sheet name="Лист2" sheetId="15" state="hidden" r:id="rId16"/>
    <sheet name="Лист4" sheetId="17" state="hidden" r:id="rId17"/>
    <sheet name="Лист3" sheetId="18" state="hidden" r:id="rId18"/>
  </sheets>
  <externalReferences>
    <externalReference r:id="rId19"/>
    <externalReference r:id="rId20"/>
  </externalReferences>
  <definedNames>
    <definedName name="_xlnm._FilterDatabase" localSheetId="1" hidden="1">'Под. 1 и 2'!$F$1:$F$119</definedName>
    <definedName name="_xlnm._FilterDatabase" localSheetId="3" hidden="1">'Под. 4  и 5'!$F$1:$F$62</definedName>
    <definedName name="_xlnm._FilterDatabase" localSheetId="4" hidden="1">Под.6!$F$1:$F$205</definedName>
    <definedName name="Z_11E80AD0_6AA7_470D_8311_11AF96F196E5_.wvu.Cols" localSheetId="1" hidden="1">'Под. 1 и 2'!$H:$I,'Под. 1 и 2'!$K:$L</definedName>
    <definedName name="Z_11E80AD0_6AA7_470D_8311_11AF96F196E5_.wvu.Cols" localSheetId="2" hidden="1">'Под. 3'!$H:$H</definedName>
    <definedName name="Z_11E80AD0_6AA7_470D_8311_11AF96F196E5_.wvu.Cols" localSheetId="4" hidden="1">Под.6!$I:$M</definedName>
    <definedName name="Z_11E80AD0_6AA7_470D_8311_11AF96F196E5_.wvu.FilterData" localSheetId="1" hidden="1">'Под. 1 и 2'!$F$1:$F$119</definedName>
    <definedName name="Z_11E80AD0_6AA7_470D_8311_11AF96F196E5_.wvu.FilterData" localSheetId="3" hidden="1">'Под. 4  и 5'!$F$1:$F$62</definedName>
    <definedName name="Z_11E80AD0_6AA7_470D_8311_11AF96F196E5_.wvu.FilterData" localSheetId="4" hidden="1">Под.6!$F$1:$F$206</definedName>
    <definedName name="Z_11E80AD0_6AA7_470D_8311_11AF96F196E5_.wvu.PrintArea" localSheetId="5" hidden="1">'Нежил. пом.'!$A$1:$H$110</definedName>
    <definedName name="Z_11E80AD0_6AA7_470D_8311_11AF96F196E5_.wvu.PrintArea" localSheetId="0" hidden="1">'Общ. счетчики'!$A$1:$H$59</definedName>
    <definedName name="Z_11E80AD0_6AA7_470D_8311_11AF96F196E5_.wvu.PrintArea" localSheetId="1" hidden="1">'Под. 1 и 2'!$A$1:$G$119</definedName>
    <definedName name="Z_11E80AD0_6AA7_470D_8311_11AF96F196E5_.wvu.PrintArea" localSheetId="2" hidden="1">'Под. 3'!$A$1:$G$50</definedName>
    <definedName name="Z_11E80AD0_6AA7_470D_8311_11AF96F196E5_.wvu.PrintArea" localSheetId="3" hidden="1">'Под. 4  и 5'!$A$1:$G$63</definedName>
    <definedName name="Z_11E80AD0_6AA7_470D_8311_11AF96F196E5_.wvu.PrintArea" localSheetId="4" hidden="1">Под.6!$A$1:$N$204</definedName>
    <definedName name="Z_1298D0A2_0CF6_434E_A6CD_B210E2963ADD_.wvu.Cols" localSheetId="1" hidden="1">'Под. 1 и 2'!$H:$I,'Под. 1 и 2'!$K:$L</definedName>
    <definedName name="Z_1298D0A2_0CF6_434E_A6CD_B210E2963ADD_.wvu.Cols" localSheetId="2" hidden="1">'Под. 3'!$H:$H</definedName>
    <definedName name="Z_1298D0A2_0CF6_434E_A6CD_B210E2963ADD_.wvu.Cols" localSheetId="4" hidden="1">Под.6!$I:$M</definedName>
    <definedName name="Z_1298D0A2_0CF6_434E_A6CD_B210E2963ADD_.wvu.PrintArea" localSheetId="5" hidden="1">'Нежил. пом.'!$A$1:$H$110</definedName>
    <definedName name="Z_1298D0A2_0CF6_434E_A6CD_B210E2963ADD_.wvu.PrintArea" localSheetId="0" hidden="1">'Общ. счетчики'!$A$1:$H$59</definedName>
    <definedName name="Z_1298D0A2_0CF6_434E_A6CD_B210E2963ADD_.wvu.PrintArea" localSheetId="1" hidden="1">'Под. 1 и 2'!$A$1:$G$119</definedName>
    <definedName name="Z_1298D0A2_0CF6_434E_A6CD_B210E2963ADD_.wvu.PrintArea" localSheetId="2" hidden="1">'Под. 3'!$A$1:$G$50</definedName>
    <definedName name="Z_1298D0A2_0CF6_434E_A6CD_B210E2963ADD_.wvu.PrintArea" localSheetId="3" hidden="1">'Под. 4  и 5'!$A$1:$G$63</definedName>
    <definedName name="Z_1298D0A2_0CF6_434E_A6CD_B210E2963ADD_.wvu.PrintArea" localSheetId="4" hidden="1">Под.6!$A$1:$N$204</definedName>
    <definedName name="Z_59BB3A05_2517_4212_B4B0_766CE27362F6_.wvu.Cols" localSheetId="1" hidden="1">'Под. 1 и 2'!$H:$I,'Под. 1 и 2'!$K:$L</definedName>
    <definedName name="Z_59BB3A05_2517_4212_B4B0_766CE27362F6_.wvu.Cols" localSheetId="2" hidden="1">'Под. 3'!$H:$H</definedName>
    <definedName name="Z_59BB3A05_2517_4212_B4B0_766CE27362F6_.wvu.Cols" localSheetId="4" hidden="1">Под.6!$I:$M</definedName>
    <definedName name="Z_59BB3A05_2517_4212_B4B0_766CE27362F6_.wvu.FilterData" localSheetId="1" hidden="1">'Под. 1 и 2'!$F$1:$F$119</definedName>
    <definedName name="Z_59BB3A05_2517_4212_B4B0_766CE27362F6_.wvu.FilterData" localSheetId="3" hidden="1">'Под. 4  и 5'!$F$1:$F$62</definedName>
    <definedName name="Z_59BB3A05_2517_4212_B4B0_766CE27362F6_.wvu.FilterData" localSheetId="4" hidden="1">Под.6!$F$1:$F$205</definedName>
    <definedName name="Z_59BB3A05_2517_4212_B4B0_766CE27362F6_.wvu.PrintArea" localSheetId="5" hidden="1">'Нежил. пом.'!$A$1:$H$110</definedName>
    <definedName name="Z_59BB3A05_2517_4212_B4B0_766CE27362F6_.wvu.PrintArea" localSheetId="0" hidden="1">'Общ. счетчики'!$A$1:$H$59</definedName>
    <definedName name="Z_59BB3A05_2517_4212_B4B0_766CE27362F6_.wvu.PrintArea" localSheetId="1" hidden="1">'Под. 1 и 2'!$A$1:$G$119</definedName>
    <definedName name="Z_59BB3A05_2517_4212_B4B0_766CE27362F6_.wvu.PrintArea" localSheetId="2" hidden="1">'Под. 3'!$A$1:$G$50</definedName>
    <definedName name="Z_59BB3A05_2517_4212_B4B0_766CE27362F6_.wvu.PrintArea" localSheetId="3" hidden="1">'Под. 4  и 5'!$A$1:$G$63</definedName>
    <definedName name="Z_59BB3A05_2517_4212_B4B0_766CE27362F6_.wvu.PrintArea" localSheetId="4" hidden="1">Под.6!$A$1:$N$204</definedName>
    <definedName name="_xlnm.Print_Area" localSheetId="5">'Нежил. пом.'!$A$1:$H$110</definedName>
    <definedName name="_xlnm.Print_Area" localSheetId="0">'Общ. счетчики'!$A$1:$H$59</definedName>
    <definedName name="_xlnm.Print_Area" localSheetId="1">'Под. 1 и 2'!$A$1:$G$119</definedName>
    <definedName name="_xlnm.Print_Area" localSheetId="2">'Под. 3'!$A$1:$G$50</definedName>
    <definedName name="_xlnm.Print_Area" localSheetId="3">'Под. 4  и 5'!$A$1:$G$63</definedName>
    <definedName name="_xlnm.Print_Area" localSheetId="4">Под.6!$A$1:$N$204</definedName>
  </definedNames>
  <calcPr calcId="145621"/>
  <customWorkbookViews>
    <customWorkbookView name="HP - Личное представление" guid="{59BB3A05-2517-4212-B4B0-766CE27362F6}" mergeInterval="0" personalView="1" maximized="1" windowWidth="1362" windowHeight="523" tabRatio="856" activeSheetId="1"/>
    <customWorkbookView name="Алексей - Личное представление" guid="{11E80AD0-6AA7-470D-8311-11AF96F196E5}" mergeInterval="0" personalView="1" maximized="1" xWindow="-8" yWindow="-8" windowWidth="1382" windowHeight="744" tabRatio="856" activeSheetId="1"/>
    <customWorkbookView name="Бухгалтер - Личное представление" guid="{1298D0A2-0CF6-434E-A6CD-B210E2963ADD}" mergeInterval="0" personalView="1" maximized="1" xWindow="-8" yWindow="-8" windowWidth="1296" windowHeight="936" tabRatio="856" activeSheetId="12"/>
  </customWorkbookViews>
</workbook>
</file>

<file path=xl/calcChain.xml><?xml version="1.0" encoding="utf-8"?>
<calcChain xmlns="http://schemas.openxmlformats.org/spreadsheetml/2006/main">
  <c r="B55" i="1" l="1"/>
  <c r="B52" i="1"/>
  <c r="G9" i="13"/>
  <c r="F9" i="13"/>
  <c r="E9" i="13"/>
  <c r="F6" i="13"/>
  <c r="G6" i="13"/>
  <c r="E6" i="13"/>
  <c r="F8" i="13" l="1"/>
  <c r="F7" i="13"/>
  <c r="G202" i="5" l="1"/>
  <c r="G118" i="2" l="1"/>
  <c r="F10" i="13" s="1"/>
  <c r="G60" i="4"/>
  <c r="F30" i="4"/>
  <c r="F8" i="18" l="1"/>
  <c r="E8" i="18" s="1"/>
  <c r="F7" i="18"/>
  <c r="E5" i="18"/>
  <c r="F9" i="18" l="1"/>
  <c r="G10" i="13" l="1"/>
  <c r="E7" i="18"/>
  <c r="G6" i="18"/>
  <c r="F6" i="18"/>
  <c r="E6" i="18" l="1"/>
  <c r="E9" i="18"/>
  <c r="F26" i="16" l="1"/>
  <c r="F25" i="16"/>
  <c r="F24" i="16"/>
  <c r="F4" i="16"/>
  <c r="F5" i="16" s="1"/>
  <c r="F21" i="16"/>
  <c r="F20" i="16"/>
  <c r="F19" i="16"/>
  <c r="F18" i="16"/>
  <c r="F17" i="16"/>
  <c r="F16" i="16"/>
  <c r="F15" i="16"/>
  <c r="F13" i="16"/>
  <c r="F12" i="16"/>
  <c r="F11" i="16"/>
  <c r="F9" i="16"/>
  <c r="F8" i="16"/>
  <c r="F7" i="16"/>
  <c r="F22" i="16" l="1"/>
  <c r="F14" i="16"/>
  <c r="F10" i="16"/>
  <c r="F46" i="5"/>
  <c r="F27" i="16" l="1"/>
  <c r="M9" i="18" s="1"/>
  <c r="F10" i="18" l="1"/>
  <c r="B6" i="7" l="1"/>
  <c r="B6" i="8" l="1"/>
  <c r="B6" i="9"/>
  <c r="C33" i="11"/>
  <c r="C29" i="11"/>
  <c r="C28" i="11"/>
  <c r="C21" i="11"/>
  <c r="C17" i="11"/>
  <c r="C16" i="11"/>
  <c r="C9" i="11"/>
  <c r="C5" i="11"/>
  <c r="C4" i="11"/>
  <c r="C9" i="12"/>
  <c r="C5" i="12"/>
  <c r="C4" i="12"/>
  <c r="D10" i="10" l="1"/>
  <c r="F167" i="5" l="1"/>
  <c r="F63" i="5"/>
  <c r="F51" i="5"/>
  <c r="F57" i="6" l="1"/>
  <c r="F23" i="2" l="1"/>
  <c r="F56" i="6" l="1"/>
  <c r="G56" i="6" s="1"/>
  <c r="G57" i="6"/>
  <c r="F65" i="6" l="1"/>
  <c r="G65" i="6" s="1"/>
  <c r="F63" i="6" l="1"/>
  <c r="F44" i="4" l="1"/>
  <c r="F119" i="5" l="1"/>
  <c r="F8" i="3"/>
  <c r="F107" i="2" l="1"/>
  <c r="F92" i="2"/>
  <c r="F27" i="5" l="1"/>
  <c r="F21" i="4" l="1"/>
  <c r="F15" i="3" l="1"/>
  <c r="F6" i="2"/>
  <c r="F58" i="5" l="1"/>
  <c r="D225" i="8" l="1"/>
  <c r="F9" i="10" l="1"/>
  <c r="G9" i="10" s="1"/>
  <c r="F10" i="2" l="1"/>
  <c r="F74" i="5" l="1"/>
  <c r="F33" i="6" l="1"/>
  <c r="F17" i="6" l="1"/>
  <c r="F150" i="5" l="1"/>
  <c r="F9" i="6" l="1"/>
  <c r="F53" i="6" l="1"/>
  <c r="G53" i="6" s="1"/>
  <c r="F95" i="6" l="1"/>
  <c r="F190" i="5" l="1"/>
  <c r="F61" i="5" l="1"/>
  <c r="F43" i="4" l="1"/>
  <c r="F79" i="6" l="1"/>
  <c r="C11" i="10" l="1"/>
  <c r="F11" i="10" s="1"/>
  <c r="G11" i="10" s="1"/>
  <c r="F20" i="2" l="1"/>
  <c r="F158" i="5" l="1"/>
  <c r="F100" i="2"/>
  <c r="F31" i="2" l="1"/>
  <c r="F80" i="5" l="1"/>
  <c r="E95" i="8" l="1"/>
  <c r="G95" i="8" s="1"/>
  <c r="E23" i="9" l="1"/>
  <c r="E25" i="9"/>
  <c r="G25" i="9" s="1"/>
  <c r="D28" i="9"/>
  <c r="E26" i="9"/>
  <c r="G26" i="9" s="1"/>
  <c r="F111" i="5" l="1"/>
  <c r="F110" i="5"/>
  <c r="F128" i="5" l="1"/>
  <c r="F6" i="5" l="1"/>
  <c r="E26" i="7" l="1"/>
  <c r="F43" i="2" l="1"/>
  <c r="F198" i="5" l="1"/>
  <c r="F105" i="5" l="1"/>
  <c r="F68" i="5" l="1"/>
  <c r="F9" i="4" l="1"/>
  <c r="E18" i="7" l="1"/>
  <c r="E96" i="8"/>
  <c r="F89" i="5" l="1"/>
  <c r="F79" i="5"/>
  <c r="F19" i="5" l="1"/>
  <c r="F160" i="5" l="1"/>
  <c r="F47" i="5"/>
  <c r="F110" i="2" l="1"/>
  <c r="L96" i="8" l="1"/>
  <c r="L97" i="8"/>
  <c r="K98" i="8" l="1"/>
  <c r="F112" i="5"/>
  <c r="F30" i="2" l="1"/>
  <c r="F197" i="5" l="1"/>
  <c r="F31" i="6" l="1"/>
  <c r="F64" i="2" l="1"/>
  <c r="F74" i="2" l="1"/>
  <c r="F62" i="6" l="1"/>
  <c r="G62" i="6" s="1"/>
  <c r="F130" i="5" l="1"/>
  <c r="F9" i="2"/>
  <c r="F98" i="2" l="1"/>
  <c r="F8" i="2" l="1"/>
  <c r="F29" i="5" l="1"/>
  <c r="F77" i="2" l="1"/>
  <c r="F19" i="2" l="1"/>
  <c r="F181" i="5" l="1"/>
  <c r="F39" i="5"/>
  <c r="C13" i="10" l="1"/>
  <c r="F16" i="5" l="1"/>
  <c r="F15" i="6" l="1"/>
  <c r="F193" i="5" l="1"/>
  <c r="F13" i="3"/>
  <c r="F88" i="6" l="1"/>
  <c r="F90" i="6" s="1"/>
  <c r="F41" i="6"/>
  <c r="F16" i="6"/>
  <c r="F19" i="6" s="1"/>
  <c r="F106" i="5"/>
  <c r="F109" i="2" l="1"/>
  <c r="F9" i="3" l="1"/>
  <c r="F10" i="3"/>
  <c r="F11" i="3"/>
  <c r="F12" i="3"/>
  <c r="F14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7" i="3"/>
  <c r="F113" i="2"/>
  <c r="F112" i="2"/>
  <c r="F114" i="2"/>
  <c r="F115" i="2"/>
  <c r="F116" i="2"/>
  <c r="F117" i="2"/>
  <c r="F11" i="2"/>
  <c r="F12" i="2"/>
  <c r="F13" i="2"/>
  <c r="F14" i="2"/>
  <c r="F15" i="2"/>
  <c r="F16" i="2"/>
  <c r="F17" i="2"/>
  <c r="F18" i="2"/>
  <c r="F21" i="2"/>
  <c r="F22" i="2"/>
  <c r="F24" i="2"/>
  <c r="F25" i="2"/>
  <c r="F26" i="2"/>
  <c r="F27" i="2"/>
  <c r="F28" i="2"/>
  <c r="F29" i="2"/>
  <c r="F32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5" i="2"/>
  <c r="F66" i="2"/>
  <c r="F67" i="2"/>
  <c r="F68" i="2"/>
  <c r="F69" i="2"/>
  <c r="F70" i="2"/>
  <c r="F71" i="2"/>
  <c r="F72" i="2"/>
  <c r="F73" i="2"/>
  <c r="F75" i="2"/>
  <c r="F76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3" i="2"/>
  <c r="F94" i="2"/>
  <c r="F95" i="2"/>
  <c r="F96" i="2"/>
  <c r="F97" i="2"/>
  <c r="F99" i="2"/>
  <c r="F101" i="2"/>
  <c r="F102" i="2"/>
  <c r="F103" i="2"/>
  <c r="F104" i="2"/>
  <c r="F105" i="2"/>
  <c r="F106" i="2"/>
  <c r="F108" i="2"/>
  <c r="F124" i="5" l="1"/>
  <c r="D33" i="11" l="1"/>
  <c r="E33" i="11" s="1"/>
  <c r="E32" i="11"/>
  <c r="E31" i="11"/>
  <c r="D30" i="11"/>
  <c r="E30" i="11" s="1"/>
  <c r="D29" i="11"/>
  <c r="E29" i="11" s="1"/>
  <c r="D28" i="11"/>
  <c r="E28" i="11" s="1"/>
  <c r="D21" i="11"/>
  <c r="E21" i="11" s="1"/>
  <c r="E20" i="11"/>
  <c r="E19" i="11"/>
  <c r="D18" i="11"/>
  <c r="E18" i="11" s="1"/>
  <c r="D17" i="11"/>
  <c r="E17" i="11" s="1"/>
  <c r="D16" i="11"/>
  <c r="E16" i="11" s="1"/>
  <c r="B10" i="12" l="1"/>
  <c r="D9" i="12"/>
  <c r="E9" i="12" s="1"/>
  <c r="G9" i="12" s="1"/>
  <c r="E8" i="12"/>
  <c r="E7" i="12"/>
  <c r="D6" i="12"/>
  <c r="E6" i="12" s="1"/>
  <c r="G6" i="12" s="1"/>
  <c r="D5" i="12"/>
  <c r="E5" i="12" s="1"/>
  <c r="D4" i="12"/>
  <c r="D9" i="11"/>
  <c r="E9" i="11" s="1"/>
  <c r="E8" i="11"/>
  <c r="E7" i="11"/>
  <c r="D6" i="11"/>
  <c r="E6" i="11" s="1"/>
  <c r="D5" i="11"/>
  <c r="E5" i="11" s="1"/>
  <c r="D4" i="11"/>
  <c r="E4" i="11" s="1"/>
  <c r="G4" i="11" s="1"/>
  <c r="H4" i="11" s="1"/>
  <c r="E4" i="12" l="1"/>
  <c r="D11" i="12"/>
  <c r="F84" i="5"/>
  <c r="F191" i="5" l="1"/>
  <c r="F170" i="5"/>
  <c r="F141" i="5"/>
  <c r="F65" i="5"/>
  <c r="F18" i="5"/>
  <c r="F64" i="6" l="1"/>
  <c r="G64" i="6" s="1"/>
  <c r="F20" i="4" l="1"/>
  <c r="F132" i="5" l="1"/>
  <c r="F114" i="5"/>
  <c r="F115" i="5"/>
  <c r="F107" i="5"/>
  <c r="F96" i="5"/>
  <c r="F67" i="5"/>
  <c r="F8" i="6" l="1"/>
  <c r="F185" i="5" l="1"/>
  <c r="F34" i="4"/>
  <c r="F12" i="5"/>
  <c r="F10" i="6" l="1"/>
  <c r="F9" i="5" l="1"/>
  <c r="F85" i="6" l="1"/>
  <c r="F201" i="5" l="1"/>
  <c r="F83" i="6" l="1"/>
  <c r="F32" i="6" l="1"/>
  <c r="E49" i="1" l="1"/>
  <c r="G49" i="1" s="1"/>
  <c r="E48" i="1"/>
  <c r="G48" i="1" s="1"/>
  <c r="F7" i="5"/>
  <c r="F11" i="5"/>
  <c r="F14" i="5"/>
  <c r="F30" i="6" l="1"/>
  <c r="F24" i="5"/>
  <c r="F73" i="5"/>
  <c r="F123" i="5"/>
  <c r="F46" i="4" l="1"/>
  <c r="C11" i="12" l="1"/>
  <c r="C12" i="12" s="1"/>
  <c r="H6" i="12"/>
  <c r="G5" i="12"/>
  <c r="E13" i="9"/>
  <c r="E17" i="8"/>
  <c r="E24" i="7" l="1"/>
  <c r="E17" i="7"/>
  <c r="E20" i="7"/>
  <c r="B34" i="11" l="1"/>
  <c r="B35" i="11" s="1"/>
  <c r="B22" i="11"/>
  <c r="B23" i="11" s="1"/>
  <c r="C23" i="11"/>
  <c r="F22" i="6" l="1"/>
  <c r="F66" i="6" l="1"/>
  <c r="G66" i="6" s="1"/>
  <c r="F84" i="6" l="1"/>
  <c r="F14" i="6" l="1"/>
  <c r="F21" i="6" l="1"/>
  <c r="F55" i="6"/>
  <c r="G55" i="6" s="1"/>
  <c r="F28" i="5"/>
  <c r="F11" i="6" l="1"/>
  <c r="F60" i="6" l="1"/>
  <c r="G60" i="6" s="1"/>
  <c r="F87" i="6"/>
  <c r="F23" i="6"/>
  <c r="F61" i="6" l="1"/>
  <c r="G61" i="6" s="1"/>
  <c r="F59" i="6"/>
  <c r="G59" i="6" s="1"/>
  <c r="F58" i="6"/>
  <c r="G58" i="6" s="1"/>
  <c r="F80" i="6"/>
  <c r="F8" i="4" l="1"/>
  <c r="F11" i="4"/>
  <c r="F12" i="4"/>
  <c r="F13" i="4"/>
  <c r="F15" i="4"/>
  <c r="F16" i="4"/>
  <c r="F17" i="4"/>
  <c r="F18" i="4"/>
  <c r="F19" i="4"/>
  <c r="F22" i="4"/>
  <c r="F24" i="4"/>
  <c r="F25" i="4"/>
  <c r="F26" i="4"/>
  <c r="F29" i="4"/>
  <c r="F33" i="4"/>
  <c r="F36" i="4"/>
  <c r="F39" i="4"/>
  <c r="F56" i="4"/>
  <c r="F86" i="6"/>
  <c r="F34" i="6" l="1"/>
  <c r="F29" i="6" l="1"/>
  <c r="F42" i="6" s="1"/>
  <c r="F7" i="6" l="1"/>
  <c r="F196" i="5"/>
  <c r="F59" i="4"/>
  <c r="H5" i="12" l="1"/>
  <c r="F12" i="6" l="1"/>
  <c r="F43" i="5" l="1"/>
  <c r="F97" i="5"/>
  <c r="F173" i="5"/>
  <c r="F57" i="4"/>
  <c r="F146" i="5"/>
  <c r="F62" i="5"/>
  <c r="F31" i="5"/>
  <c r="F55" i="5" l="1"/>
  <c r="F47" i="4" l="1"/>
  <c r="F35" i="6" l="1"/>
  <c r="G32" i="11" l="1"/>
  <c r="H32" i="11" s="1"/>
  <c r="G30" i="11"/>
  <c r="H30" i="11" s="1"/>
  <c r="G29" i="11"/>
  <c r="H29" i="11" s="1"/>
  <c r="G28" i="1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C35" i="11"/>
  <c r="G33" i="11"/>
  <c r="H33" i="11" s="1"/>
  <c r="G31" i="11"/>
  <c r="H31" i="11" s="1"/>
  <c r="H16" i="11" l="1"/>
  <c r="G23" i="11"/>
  <c r="H23" i="11" s="1"/>
  <c r="G5" i="11"/>
  <c r="H5" i="11" s="1"/>
  <c r="E35" i="11"/>
  <c r="E23" i="11"/>
  <c r="C11" i="11"/>
  <c r="B10" i="11"/>
  <c r="B11" i="11" s="1"/>
  <c r="G9" i="11"/>
  <c r="H9" i="11" s="1"/>
  <c r="G8" i="11" l="1"/>
  <c r="H8" i="11" s="1"/>
  <c r="G7" i="11"/>
  <c r="G35" i="11"/>
  <c r="H35" i="11" s="1"/>
  <c r="H28" i="11"/>
  <c r="E30" i="9"/>
  <c r="E94" i="8" l="1"/>
  <c r="E10" i="9"/>
  <c r="E14" i="9"/>
  <c r="E24" i="9"/>
  <c r="H7" i="11"/>
  <c r="F67" i="6" l="1"/>
  <c r="G67" i="6" s="1"/>
  <c r="F174" i="5" l="1"/>
  <c r="F163" i="5" l="1"/>
  <c r="F195" i="5"/>
  <c r="F101" i="5"/>
  <c r="F44" i="5"/>
  <c r="F68" i="6" l="1"/>
  <c r="G68" i="6" s="1"/>
  <c r="C89" i="6" l="1"/>
  <c r="E39" i="1"/>
  <c r="G39" i="1" s="1"/>
  <c r="E38" i="1"/>
  <c r="G38" i="1" s="1"/>
  <c r="E37" i="1"/>
  <c r="G37" i="1" s="1"/>
  <c r="E47" i="1"/>
  <c r="G47" i="1" s="1"/>
  <c r="E46" i="1"/>
  <c r="G46" i="1" s="1"/>
  <c r="E45" i="1"/>
  <c r="G45" i="1" s="1"/>
  <c r="E36" i="1"/>
  <c r="G36" i="1" s="1"/>
  <c r="E34" i="1"/>
  <c r="G34" i="1" s="1"/>
  <c r="E33" i="1"/>
  <c r="G33" i="1" s="1"/>
  <c r="E30" i="1"/>
  <c r="G30" i="1" s="1"/>
  <c r="C42" i="6"/>
  <c r="E21" i="1"/>
  <c r="G21" i="1" s="1"/>
  <c r="E20" i="1"/>
  <c r="G20" i="1" s="1"/>
  <c r="E19" i="1"/>
  <c r="G19" i="1" s="1"/>
  <c r="E18" i="1"/>
  <c r="G18" i="1" s="1"/>
  <c r="E16" i="1"/>
  <c r="G16" i="1" s="1"/>
  <c r="E15" i="1"/>
  <c r="G15" i="1" s="1"/>
  <c r="E14" i="1"/>
  <c r="G14" i="1" s="1"/>
  <c r="E13" i="1"/>
  <c r="G13" i="1" s="1"/>
  <c r="E11" i="1"/>
  <c r="G11" i="1" s="1"/>
  <c r="E10" i="1"/>
  <c r="G10" i="1" s="1"/>
  <c r="E9" i="1"/>
  <c r="G9" i="1" s="1"/>
  <c r="E8" i="1"/>
  <c r="G8" i="1" s="1"/>
  <c r="L5" i="18" l="1"/>
  <c r="L6" i="18"/>
  <c r="K6" i="18"/>
  <c r="K5" i="18"/>
  <c r="B53" i="1"/>
  <c r="C10" i="16"/>
  <c r="C90" i="6"/>
  <c r="C5" i="16"/>
  <c r="C22" i="16"/>
  <c r="C14" i="16"/>
  <c r="C19" i="6"/>
  <c r="C28" i="6"/>
  <c r="G50" i="1"/>
  <c r="C7" i="10" s="1"/>
  <c r="F204" i="5"/>
  <c r="C43" i="6"/>
  <c r="F61" i="4"/>
  <c r="D119" i="2"/>
  <c r="G22" i="1"/>
  <c r="C33" i="3"/>
  <c r="G12" i="1"/>
  <c r="C18" i="6"/>
  <c r="F102" i="5"/>
  <c r="K7" i="18" l="1"/>
  <c r="L7" i="18" s="1"/>
  <c r="L9" i="18" s="1"/>
  <c r="H17" i="12"/>
  <c r="B54" i="1"/>
  <c r="J7" i="18"/>
  <c r="G23" i="9"/>
  <c r="E22" i="9"/>
  <c r="G22" i="9" s="1"/>
  <c r="G24" i="9"/>
  <c r="D46" i="8"/>
  <c r="E41" i="8"/>
  <c r="G41" i="8" s="1"/>
  <c r="F7" i="10" l="1"/>
  <c r="G7" i="10" s="1"/>
  <c r="F92" i="6"/>
  <c r="F37" i="6"/>
  <c r="F145" i="5" l="1"/>
  <c r="F186" i="5" l="1"/>
  <c r="F8" i="5"/>
  <c r="F52" i="4" l="1"/>
  <c r="F177" i="5"/>
  <c r="F41" i="5"/>
  <c r="F113" i="5" l="1"/>
  <c r="F99" i="5"/>
  <c r="B11" i="12" l="1"/>
  <c r="G7" i="12" l="1"/>
  <c r="H7" i="12" s="1"/>
  <c r="G8" i="12"/>
  <c r="H8" i="12" s="1"/>
  <c r="H9" i="12"/>
  <c r="G4" i="12" l="1"/>
  <c r="G11" i="12" l="1"/>
  <c r="H4" i="12"/>
  <c r="F49" i="4"/>
  <c r="F76" i="5"/>
  <c r="H11" i="12" l="1"/>
  <c r="F159" i="5"/>
  <c r="E11" i="12" l="1"/>
  <c r="F51" i="4"/>
  <c r="F188" i="5"/>
  <c r="F98" i="5" l="1"/>
  <c r="F69" i="6" l="1"/>
  <c r="G69" i="6" s="1"/>
  <c r="F122" i="5" l="1"/>
  <c r="F26" i="5" l="1"/>
  <c r="G17" i="7" l="1"/>
  <c r="E19" i="7"/>
  <c r="F38" i="4"/>
  <c r="F31" i="4"/>
  <c r="F184" i="5"/>
  <c r="F164" i="5"/>
  <c r="F148" i="5"/>
  <c r="F147" i="5"/>
  <c r="F166" i="5" l="1"/>
  <c r="F127" i="5"/>
  <c r="F82" i="5"/>
  <c r="F77" i="5"/>
  <c r="F35" i="5"/>
  <c r="F54" i="4"/>
  <c r="F187" i="5"/>
  <c r="F144" i="5"/>
  <c r="F175" i="5"/>
  <c r="F103" i="5"/>
  <c r="F50" i="5" l="1"/>
  <c r="D103" i="6"/>
  <c r="F40" i="6" l="1"/>
  <c r="F36" i="6"/>
  <c r="F13" i="6"/>
  <c r="F94" i="6" l="1"/>
  <c r="F96" i="6" s="1"/>
  <c r="F78" i="6"/>
  <c r="F52" i="6"/>
  <c r="G52" i="6" s="1"/>
  <c r="F51" i="6"/>
  <c r="F39" i="6"/>
  <c r="F38" i="6"/>
  <c r="F26" i="6"/>
  <c r="F25" i="6"/>
  <c r="F24" i="6"/>
  <c r="F20" i="6"/>
  <c r="F27" i="6" s="1"/>
  <c r="F18" i="6"/>
  <c r="E31" i="1"/>
  <c r="G31" i="1" s="1"/>
  <c r="F200" i="5"/>
  <c r="F199" i="5"/>
  <c r="F192" i="5"/>
  <c r="F189" i="5"/>
  <c r="F183" i="5"/>
  <c r="F180" i="5"/>
  <c r="F179" i="5"/>
  <c r="F176" i="5"/>
  <c r="F172" i="5"/>
  <c r="F171" i="5"/>
  <c r="F169" i="5"/>
  <c r="F168" i="5"/>
  <c r="F162" i="5"/>
  <c r="F161" i="5"/>
  <c r="F157" i="5"/>
  <c r="F156" i="5"/>
  <c r="F155" i="5"/>
  <c r="F154" i="5"/>
  <c r="F153" i="5"/>
  <c r="F152" i="5"/>
  <c r="F151" i="5"/>
  <c r="F149" i="5"/>
  <c r="F143" i="5"/>
  <c r="F142" i="5"/>
  <c r="F140" i="5"/>
  <c r="F139" i="5"/>
  <c r="F138" i="5"/>
  <c r="F137" i="5"/>
  <c r="F136" i="5"/>
  <c r="F135" i="5"/>
  <c r="F134" i="5"/>
  <c r="F133" i="5"/>
  <c r="F131" i="5"/>
  <c r="F129" i="5"/>
  <c r="F126" i="5"/>
  <c r="F125" i="5"/>
  <c r="F121" i="5"/>
  <c r="F120" i="5"/>
  <c r="F118" i="5"/>
  <c r="F117" i="5"/>
  <c r="F116" i="5"/>
  <c r="F109" i="5"/>
  <c r="F108" i="5"/>
  <c r="F104" i="5"/>
  <c r="F100" i="5"/>
  <c r="F95" i="5"/>
  <c r="F94" i="5"/>
  <c r="F92" i="5"/>
  <c r="F91" i="5"/>
  <c r="F90" i="5"/>
  <c r="F88" i="5"/>
  <c r="F87" i="5"/>
  <c r="F86" i="5"/>
  <c r="F85" i="5"/>
  <c r="F83" i="5"/>
  <c r="F81" i="5"/>
  <c r="F78" i="5"/>
  <c r="F75" i="5"/>
  <c r="F72" i="5"/>
  <c r="F71" i="5"/>
  <c r="F70" i="5"/>
  <c r="F66" i="5"/>
  <c r="F64" i="5"/>
  <c r="F59" i="5"/>
  <c r="F57" i="5"/>
  <c r="F56" i="5"/>
  <c r="F53" i="5"/>
  <c r="F52" i="5"/>
  <c r="F49" i="5"/>
  <c r="F48" i="5"/>
  <c r="F45" i="5"/>
  <c r="F42" i="5"/>
  <c r="F40" i="5"/>
  <c r="F38" i="5"/>
  <c r="F37" i="5"/>
  <c r="F36" i="5"/>
  <c r="F34" i="5"/>
  <c r="F33" i="5"/>
  <c r="F32" i="5"/>
  <c r="F30" i="5"/>
  <c r="F25" i="5"/>
  <c r="F23" i="5"/>
  <c r="F22" i="5"/>
  <c r="F21" i="5"/>
  <c r="F20" i="5"/>
  <c r="F17" i="5"/>
  <c r="F15" i="5"/>
  <c r="F13" i="5"/>
  <c r="F10" i="5"/>
  <c r="F194" i="5"/>
  <c r="F81" i="6"/>
  <c r="F111" i="2"/>
  <c r="F7" i="2"/>
  <c r="F58" i="4"/>
  <c r="F55" i="4"/>
  <c r="F53" i="4"/>
  <c r="F50" i="4"/>
  <c r="F48" i="4"/>
  <c r="F45" i="4"/>
  <c r="F42" i="4"/>
  <c r="F41" i="4"/>
  <c r="F40" i="4"/>
  <c r="F37" i="4"/>
  <c r="F35" i="4"/>
  <c r="F32" i="4"/>
  <c r="F28" i="4"/>
  <c r="F27" i="4"/>
  <c r="F23" i="4"/>
  <c r="F14" i="4"/>
  <c r="F10" i="4"/>
  <c r="F7" i="4"/>
  <c r="F118" i="2" l="1"/>
  <c r="F89" i="6"/>
  <c r="G89" i="6" s="1"/>
  <c r="F60" i="4"/>
  <c r="G51" i="6"/>
  <c r="F72" i="6"/>
  <c r="F44" i="6"/>
  <c r="F28" i="6"/>
  <c r="F43" i="6"/>
  <c r="F50" i="6"/>
  <c r="F32" i="3"/>
  <c r="E82" i="6"/>
  <c r="G40" i="1"/>
  <c r="G35" i="1"/>
  <c r="G17" i="1"/>
  <c r="G23" i="1" s="1"/>
  <c r="C27" i="6"/>
  <c r="C44" i="6" s="1"/>
  <c r="F100" i="6"/>
  <c r="F101" i="6"/>
  <c r="F102" i="6"/>
  <c r="F99" i="6"/>
  <c r="H13" i="12" l="1"/>
  <c r="K9" i="18"/>
  <c r="J6" i="18"/>
  <c r="H16" i="12"/>
  <c r="H20" i="12"/>
  <c r="G78" i="6"/>
  <c r="G80" i="6"/>
  <c r="F45" i="6"/>
  <c r="G79" i="6"/>
  <c r="F103" i="6"/>
  <c r="G72" i="6" l="1"/>
  <c r="F54" i="5"/>
  <c r="F182" i="5" l="1"/>
  <c r="F202" i="5" s="1"/>
  <c r="J5" i="18" l="1"/>
  <c r="J9" i="18" s="1"/>
  <c r="J10" i="18" s="1"/>
  <c r="J11" i="18" s="1"/>
  <c r="H15" i="12"/>
  <c r="D34" i="9"/>
  <c r="A11" i="9"/>
  <c r="H19" i="12" l="1"/>
  <c r="E10" i="13" s="1"/>
  <c r="E10" i="18"/>
  <c r="D35" i="9"/>
  <c r="D237" i="8"/>
  <c r="B237" i="8"/>
  <c r="B236" i="8"/>
  <c r="B235" i="8"/>
  <c r="D234" i="8"/>
  <c r="B234" i="8"/>
  <c r="B232" i="8"/>
  <c r="B231" i="8"/>
  <c r="B230" i="8"/>
  <c r="B229" i="8"/>
  <c r="D228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D202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D186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D157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D108" i="8"/>
  <c r="B108" i="8"/>
  <c r="B107" i="8"/>
  <c r="B106" i="8"/>
  <c r="B105" i="8"/>
  <c r="B104" i="8"/>
  <c r="B103" i="8"/>
  <c r="B102" i="8"/>
  <c r="B101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D65" i="8"/>
  <c r="B65" i="8"/>
  <c r="B64" i="8"/>
  <c r="B63" i="8"/>
  <c r="B62" i="8"/>
  <c r="B61" i="8"/>
  <c r="B60" i="8"/>
  <c r="D59" i="8"/>
  <c r="B59" i="8"/>
  <c r="B58" i="8"/>
  <c r="B57" i="8"/>
  <c r="B56" i="8"/>
  <c r="B55" i="8"/>
  <c r="B54" i="8"/>
  <c r="B53" i="8"/>
  <c r="D52" i="8"/>
  <c r="B52" i="8"/>
  <c r="B51" i="8"/>
  <c r="B50" i="8"/>
  <c r="B49" i="8"/>
  <c r="A49" i="8"/>
  <c r="B48" i="8"/>
  <c r="D26" i="8"/>
  <c r="A18" i="8"/>
  <c r="A19" i="8" s="1"/>
  <c r="H21" i="12" l="1"/>
  <c r="G10" i="18" s="1"/>
  <c r="A50" i="8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B221" i="7"/>
  <c r="B220" i="7"/>
  <c r="D219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D203" i="7"/>
  <c r="B203" i="7"/>
  <c r="D202" i="7"/>
  <c r="B202" i="7"/>
  <c r="B201" i="7"/>
  <c r="B200" i="7"/>
  <c r="B199" i="7"/>
  <c r="B198" i="7"/>
  <c r="D197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D179" i="7"/>
  <c r="B179" i="7"/>
  <c r="B178" i="7"/>
  <c r="B177" i="7"/>
  <c r="B176" i="7"/>
  <c r="B175" i="7"/>
  <c r="D174" i="7"/>
  <c r="B174" i="7"/>
  <c r="D173" i="7"/>
  <c r="B173" i="7"/>
  <c r="B172" i="7"/>
  <c r="B171" i="7"/>
  <c r="B170" i="7"/>
  <c r="B169" i="7"/>
  <c r="B168" i="7"/>
  <c r="D167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D153" i="7"/>
  <c r="B153" i="7"/>
  <c r="B152" i="7"/>
  <c r="B151" i="7"/>
  <c r="D150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D126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D114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D70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D50" i="7"/>
  <c r="B50" i="7"/>
  <c r="B49" i="7"/>
  <c r="B48" i="7"/>
  <c r="B47" i="7"/>
  <c r="B46" i="7"/>
  <c r="B45" i="7"/>
  <c r="B44" i="7"/>
  <c r="B43" i="7"/>
  <c r="B42" i="7"/>
  <c r="B41" i="7"/>
  <c r="B40" i="7"/>
  <c r="B39" i="7"/>
  <c r="D38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D23" i="7"/>
  <c r="D25" i="7" s="1"/>
  <c r="A18" i="7"/>
  <c r="D222" i="7" l="1"/>
  <c r="D223" i="7" s="1"/>
  <c r="A19" i="7" l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100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D36" i="8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D238" i="8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1" i="8" l="1"/>
  <c r="A42" i="8" s="1"/>
  <c r="A43" i="8" s="1"/>
  <c r="A44" i="8" s="1"/>
  <c r="A45" i="8" s="1"/>
  <c r="D239" i="8"/>
  <c r="E197" i="7" l="1"/>
  <c r="G197" i="7" s="1"/>
  <c r="E29" i="7"/>
  <c r="G29" i="7" s="1"/>
  <c r="E191" i="7"/>
  <c r="G191" i="7" s="1"/>
  <c r="E36" i="7"/>
  <c r="G36" i="7" s="1"/>
  <c r="E113" i="7"/>
  <c r="G113" i="7" s="1"/>
  <c r="E114" i="7"/>
  <c r="G114" i="7" s="1"/>
  <c r="E156" i="7"/>
  <c r="G156" i="7" s="1"/>
  <c r="E38" i="7"/>
  <c r="G38" i="7" s="1"/>
  <c r="E78" i="7"/>
  <c r="G78" i="7" s="1"/>
  <c r="E41" i="7"/>
  <c r="G41" i="7" s="1"/>
  <c r="E28" i="7"/>
  <c r="G28" i="7" s="1"/>
  <c r="E97" i="7"/>
  <c r="G97" i="7" s="1"/>
  <c r="E211" i="7"/>
  <c r="G211" i="7" s="1"/>
  <c r="E193" i="7"/>
  <c r="G193" i="7" s="1"/>
  <c r="E84" i="7"/>
  <c r="G84" i="7" s="1"/>
  <c r="G26" i="7"/>
  <c r="E61" i="7"/>
  <c r="G61" i="7" s="1"/>
  <c r="E200" i="7"/>
  <c r="G200" i="7" s="1"/>
  <c r="E213" i="7"/>
  <c r="G213" i="7" s="1"/>
  <c r="E139" i="7"/>
  <c r="G139" i="7" s="1"/>
  <c r="E67" i="7"/>
  <c r="G67" i="7" s="1"/>
  <c r="E90" i="7"/>
  <c r="G90" i="7" s="1"/>
  <c r="E122" i="7"/>
  <c r="G122" i="7" s="1"/>
  <c r="E206" i="7"/>
  <c r="G206" i="7" s="1"/>
  <c r="E51" i="7"/>
  <c r="G51" i="7" s="1"/>
  <c r="E118" i="7"/>
  <c r="G118" i="7" s="1"/>
  <c r="E104" i="7"/>
  <c r="G104" i="7" s="1"/>
  <c r="E93" i="7"/>
  <c r="G93" i="7" s="1"/>
  <c r="E48" i="7"/>
  <c r="G48" i="7" s="1"/>
  <c r="E145" i="7"/>
  <c r="G145" i="7" s="1"/>
  <c r="E70" i="7"/>
  <c r="G70" i="7" s="1"/>
  <c r="E87" i="7"/>
  <c r="G87" i="7" s="1"/>
  <c r="E98" i="7"/>
  <c r="G98" i="7" s="1"/>
  <c r="E179" i="7"/>
  <c r="G179" i="7" s="1"/>
  <c r="E163" i="7"/>
  <c r="G163" i="7" s="1"/>
  <c r="E154" i="7"/>
  <c r="G154" i="7" s="1"/>
  <c r="E53" i="7"/>
  <c r="G53" i="7" s="1"/>
  <c r="E146" i="7"/>
  <c r="G146" i="7" s="1"/>
  <c r="E195" i="7"/>
  <c r="G195" i="7" s="1"/>
  <c r="E144" i="7"/>
  <c r="G144" i="7" s="1"/>
  <c r="E173" i="7"/>
  <c r="G173" i="7" s="1"/>
  <c r="E205" i="7"/>
  <c r="G205" i="7" s="1"/>
  <c r="E132" i="7"/>
  <c r="G132" i="7" s="1"/>
  <c r="E35" i="7"/>
  <c r="G35" i="7" s="1"/>
  <c r="E56" i="7"/>
  <c r="G56" i="7" s="1"/>
  <c r="E111" i="7"/>
  <c r="G111" i="7" s="1"/>
  <c r="E212" i="7"/>
  <c r="G212" i="7" s="1"/>
  <c r="E219" i="7"/>
  <c r="G219" i="7" s="1"/>
  <c r="E107" i="7"/>
  <c r="G107" i="7" s="1"/>
  <c r="E140" i="7"/>
  <c r="G140" i="7" s="1"/>
  <c r="E210" i="7"/>
  <c r="G210" i="7" s="1"/>
  <c r="E202" i="7"/>
  <c r="G202" i="7" s="1"/>
  <c r="E33" i="7"/>
  <c r="G33" i="7" s="1"/>
  <c r="E177" i="7"/>
  <c r="G177" i="7" s="1"/>
  <c r="E135" i="7"/>
  <c r="G135" i="7" s="1"/>
  <c r="E128" i="7"/>
  <c r="G128" i="7" s="1"/>
  <c r="E88" i="7"/>
  <c r="G88" i="7" s="1"/>
  <c r="E130" i="7"/>
  <c r="G130" i="7" s="1"/>
  <c r="E126" i="7"/>
  <c r="G126" i="7" s="1"/>
  <c r="E109" i="7"/>
  <c r="G109" i="7" s="1"/>
  <c r="E77" i="7"/>
  <c r="G77" i="7" s="1"/>
  <c r="E37" i="7"/>
  <c r="G37" i="7" s="1"/>
  <c r="E110" i="7"/>
  <c r="G110" i="7" s="1"/>
  <c r="E204" i="7"/>
  <c r="G204" i="7" s="1"/>
  <c r="E49" i="7"/>
  <c r="G49" i="7" s="1"/>
  <c r="E178" i="7"/>
  <c r="G178" i="7" s="1"/>
  <c r="E148" i="7"/>
  <c r="G148" i="7" s="1"/>
  <c r="E183" i="7"/>
  <c r="G183" i="7" s="1"/>
  <c r="E66" i="7"/>
  <c r="G66" i="7" s="1"/>
  <c r="E103" i="7"/>
  <c r="G103" i="7" s="1"/>
  <c r="E75" i="7"/>
  <c r="G75" i="7" s="1"/>
  <c r="E65" i="7"/>
  <c r="G65" i="7" s="1"/>
  <c r="E39" i="7"/>
  <c r="G39" i="7" s="1"/>
  <c r="E153" i="7"/>
  <c r="G153" i="7" s="1"/>
  <c r="E44" i="7"/>
  <c r="G44" i="7" s="1"/>
  <c r="E214" i="7"/>
  <c r="G214" i="7" s="1"/>
  <c r="E142" i="7"/>
  <c r="G142" i="7" s="1"/>
  <c r="E99" i="7"/>
  <c r="G99" i="7" s="1"/>
  <c r="E161" i="7"/>
  <c r="G161" i="7" s="1"/>
  <c r="E137" i="7"/>
  <c r="G137" i="7" s="1"/>
  <c r="E218" i="7"/>
  <c r="G218" i="7" s="1"/>
  <c r="E82" i="7"/>
  <c r="G82" i="7" s="1"/>
  <c r="E27" i="7"/>
  <c r="G27" i="7" s="1"/>
  <c r="E149" i="7"/>
  <c r="G149" i="7" s="1"/>
  <c r="E165" i="7"/>
  <c r="G165" i="7" s="1"/>
  <c r="E168" i="7"/>
  <c r="G168" i="7" s="1"/>
  <c r="E188" i="7"/>
  <c r="G188" i="7" s="1"/>
  <c r="E96" i="7"/>
  <c r="G96" i="7" s="1"/>
  <c r="E175" i="7"/>
  <c r="G175" i="7" s="1"/>
  <c r="E217" i="7"/>
  <c r="G217" i="7" s="1"/>
  <c r="E34" i="7"/>
  <c r="G34" i="7" s="1"/>
  <c r="E54" i="7"/>
  <c r="G54" i="7" s="1"/>
  <c r="E121" i="7"/>
  <c r="G121" i="7" s="1"/>
  <c r="G20" i="7"/>
  <c r="E124" i="7"/>
  <c r="G124" i="7" s="1"/>
  <c r="E166" i="7"/>
  <c r="G166" i="7" s="1"/>
  <c r="E117" i="7"/>
  <c r="G117" i="7" s="1"/>
  <c r="E94" i="7"/>
  <c r="G94" i="7" s="1"/>
  <c r="E170" i="7"/>
  <c r="G170" i="7" s="1"/>
  <c r="E164" i="7"/>
  <c r="G164" i="7" s="1"/>
  <c r="E115" i="7"/>
  <c r="G115" i="7" s="1"/>
  <c r="E185" i="7"/>
  <c r="G185" i="7" s="1"/>
  <c r="E120" i="7"/>
  <c r="G120" i="7" s="1"/>
  <c r="E106" i="7"/>
  <c r="G106" i="7" s="1"/>
  <c r="E216" i="7"/>
  <c r="G216" i="7" s="1"/>
  <c r="E72" i="7"/>
  <c r="G72" i="7" s="1"/>
  <c r="E199" i="7"/>
  <c r="G199" i="7" s="1"/>
  <c r="E151" i="7"/>
  <c r="G151" i="7" s="1"/>
  <c r="E194" i="7"/>
  <c r="G194" i="7" s="1"/>
  <c r="G19" i="7"/>
  <c r="E40" i="7"/>
  <c r="G40" i="7" s="1"/>
  <c r="E172" i="7"/>
  <c r="G172" i="7" s="1"/>
  <c r="E59" i="7"/>
  <c r="G59" i="7" s="1"/>
  <c r="E184" i="7"/>
  <c r="G184" i="7" s="1"/>
  <c r="E209" i="7"/>
  <c r="G209" i="7" s="1"/>
  <c r="E125" i="7"/>
  <c r="G125" i="7" s="1"/>
  <c r="G18" i="7"/>
  <c r="E220" i="7"/>
  <c r="G220" i="7" s="1"/>
  <c r="E192" i="7"/>
  <c r="G192" i="7" s="1"/>
  <c r="E169" i="7"/>
  <c r="G169" i="7" s="1"/>
  <c r="E181" i="7"/>
  <c r="G181" i="7" s="1"/>
  <c r="E207" i="7"/>
  <c r="G207" i="7" s="1"/>
  <c r="E58" i="7"/>
  <c r="G58" i="7" s="1"/>
  <c r="E42" i="7"/>
  <c r="G42" i="7" s="1"/>
  <c r="E136" i="7"/>
  <c r="G136" i="7" s="1"/>
  <c r="E180" i="7"/>
  <c r="G180" i="7" s="1"/>
  <c r="E141" i="7"/>
  <c r="G141" i="7" s="1"/>
  <c r="E50" i="7"/>
  <c r="G50" i="7" s="1"/>
  <c r="E83" i="7"/>
  <c r="G83" i="7" s="1"/>
  <c r="E64" i="7"/>
  <c r="G64" i="7" s="1"/>
  <c r="E108" i="7"/>
  <c r="G108" i="7" s="1"/>
  <c r="E201" i="7"/>
  <c r="G201" i="7" s="1"/>
  <c r="E47" i="7"/>
  <c r="G47" i="7" s="1"/>
  <c r="E176" i="7"/>
  <c r="G176" i="7" s="1"/>
  <c r="E32" i="7"/>
  <c r="G32" i="7" s="1"/>
  <c r="E68" i="7"/>
  <c r="G68" i="7" s="1"/>
  <c r="E105" i="7"/>
  <c r="G105" i="7" s="1"/>
  <c r="E143" i="7"/>
  <c r="G143" i="7" s="1"/>
  <c r="E80" i="7"/>
  <c r="G80" i="7" s="1"/>
  <c r="E71" i="7"/>
  <c r="G71" i="7" s="1"/>
  <c r="E85" i="7"/>
  <c r="G85" i="7" s="1"/>
  <c r="E131" i="7"/>
  <c r="G131" i="7" s="1"/>
  <c r="E76" i="7"/>
  <c r="G76" i="7" s="1"/>
  <c r="E186" i="7"/>
  <c r="G186" i="7" s="1"/>
  <c r="E91" i="7"/>
  <c r="G91" i="7" s="1"/>
  <c r="E129" i="7"/>
  <c r="G129" i="7" s="1"/>
  <c r="E74" i="7"/>
  <c r="G74" i="7" s="1"/>
  <c r="E69" i="7"/>
  <c r="G69" i="7" s="1"/>
  <c r="E81" i="7"/>
  <c r="G81" i="7" s="1"/>
  <c r="E55" i="7"/>
  <c r="G55" i="7" s="1"/>
  <c r="E196" i="7"/>
  <c r="G196" i="7" s="1"/>
  <c r="G24" i="7"/>
  <c r="E152" i="7"/>
  <c r="G152" i="7" s="1"/>
  <c r="E79" i="7"/>
  <c r="G79" i="7" s="1"/>
  <c r="E133" i="7"/>
  <c r="G133" i="7" s="1"/>
  <c r="E119" i="7"/>
  <c r="G119" i="7" s="1"/>
  <c r="E189" i="7"/>
  <c r="G189" i="7" s="1"/>
  <c r="E116" i="7"/>
  <c r="G116" i="7" s="1"/>
  <c r="E30" i="7"/>
  <c r="G30" i="7" s="1"/>
  <c r="E158" i="7"/>
  <c r="G158" i="7" s="1"/>
  <c r="E138" i="7"/>
  <c r="G138" i="7" s="1"/>
  <c r="E100" i="7"/>
  <c r="G100" i="7" s="1"/>
  <c r="E21" i="7"/>
  <c r="E101" i="7"/>
  <c r="G101" i="7" s="1"/>
  <c r="E147" i="7"/>
  <c r="G147" i="7" s="1"/>
  <c r="E92" i="7"/>
  <c r="G92" i="7" s="1"/>
  <c r="E221" i="7"/>
  <c r="G221" i="7" s="1"/>
  <c r="E31" i="7"/>
  <c r="G31" i="7" s="1"/>
  <c r="E190" i="7"/>
  <c r="G190" i="7" s="1"/>
  <c r="E167" i="7"/>
  <c r="G167" i="7" s="1"/>
  <c r="E86" i="7"/>
  <c r="G86" i="7" s="1"/>
  <c r="E134" i="7"/>
  <c r="G134" i="7" s="1"/>
  <c r="E22" i="7"/>
  <c r="G22" i="7" s="1"/>
  <c r="E150" i="7"/>
  <c r="G150" i="7" s="1"/>
  <c r="E46" i="7"/>
  <c r="G46" i="7" s="1"/>
  <c r="E198" i="7"/>
  <c r="G198" i="7" s="1"/>
  <c r="E57" i="7"/>
  <c r="G57" i="7" s="1"/>
  <c r="E182" i="7"/>
  <c r="G182" i="7" s="1"/>
  <c r="E203" i="7"/>
  <c r="G203" i="7" s="1"/>
  <c r="E123" i="7"/>
  <c r="G123" i="7" s="1"/>
  <c r="E52" i="7"/>
  <c r="G52" i="7" s="1"/>
  <c r="E43" i="7"/>
  <c r="G43" i="7" s="1"/>
  <c r="E89" i="7"/>
  <c r="G89" i="7" s="1"/>
  <c r="E63" i="7"/>
  <c r="G63" i="7" s="1"/>
  <c r="E155" i="7"/>
  <c r="G155" i="7" s="1"/>
  <c r="E159" i="7"/>
  <c r="G159" i="7" s="1"/>
  <c r="E215" i="7"/>
  <c r="G215" i="7" s="1"/>
  <c r="E112" i="7"/>
  <c r="G112" i="7" s="1"/>
  <c r="E171" i="7"/>
  <c r="G171" i="7" s="1"/>
  <c r="E73" i="7"/>
  <c r="G73" i="7" s="1"/>
  <c r="E157" i="7"/>
  <c r="G157" i="7" s="1"/>
  <c r="E162" i="7"/>
  <c r="G162" i="7" s="1"/>
  <c r="E23" i="7"/>
  <c r="G23" i="7" s="1"/>
  <c r="E62" i="7"/>
  <c r="G62" i="7" s="1"/>
  <c r="E187" i="7"/>
  <c r="G187" i="7" s="1"/>
  <c r="E102" i="7"/>
  <c r="G102" i="7" s="1"/>
  <c r="E60" i="7"/>
  <c r="G60" i="7" s="1"/>
  <c r="E127" i="7"/>
  <c r="G127" i="7" s="1"/>
  <c r="E208" i="7"/>
  <c r="G208" i="7" s="1"/>
  <c r="E45" i="7"/>
  <c r="G45" i="7" s="1"/>
  <c r="E174" i="7"/>
  <c r="G174" i="7" s="1"/>
  <c r="E95" i="7"/>
  <c r="G95" i="7" s="1"/>
  <c r="E160" i="7"/>
  <c r="G160" i="7" s="1"/>
  <c r="G21" i="7" l="1"/>
  <c r="G25" i="7" s="1"/>
  <c r="E25" i="7"/>
  <c r="E222" i="7"/>
  <c r="G222" i="7"/>
  <c r="E223" i="7" l="1"/>
  <c r="E16" i="9"/>
  <c r="G16" i="9" s="1"/>
  <c r="E12" i="9"/>
  <c r="G12" i="9" s="1"/>
  <c r="G10" i="9"/>
  <c r="G13" i="9"/>
  <c r="G30" i="9"/>
  <c r="E18" i="9"/>
  <c r="G18" i="9" s="1"/>
  <c r="E20" i="9"/>
  <c r="G20" i="9" s="1"/>
  <c r="E15" i="9"/>
  <c r="G15" i="9" s="1"/>
  <c r="E31" i="9"/>
  <c r="G31" i="9" s="1"/>
  <c r="E21" i="9"/>
  <c r="G21" i="9" s="1"/>
  <c r="G14" i="9"/>
  <c r="E17" i="9"/>
  <c r="G17" i="9" s="1"/>
  <c r="E32" i="9"/>
  <c r="G32" i="9" s="1"/>
  <c r="E11" i="9"/>
  <c r="E151" i="8"/>
  <c r="G151" i="8" s="1"/>
  <c r="E237" i="8"/>
  <c r="G237" i="8" s="1"/>
  <c r="E201" i="8"/>
  <c r="G201" i="8" s="1"/>
  <c r="E186" i="8"/>
  <c r="G186" i="8" s="1"/>
  <c r="E28" i="8"/>
  <c r="G28" i="8" s="1"/>
  <c r="E215" i="8"/>
  <c r="G215" i="8" s="1"/>
  <c r="E167" i="8"/>
  <c r="G167" i="8" s="1"/>
  <c r="E227" i="8"/>
  <c r="G227" i="8" s="1"/>
  <c r="E66" i="8"/>
  <c r="G66" i="8" s="1"/>
  <c r="E93" i="8"/>
  <c r="G93" i="8" s="1"/>
  <c r="E221" i="8"/>
  <c r="G221" i="8" s="1"/>
  <c r="E170" i="8"/>
  <c r="G170" i="8" s="1"/>
  <c r="E32" i="8"/>
  <c r="G32" i="8" s="1"/>
  <c r="E18" i="8"/>
  <c r="G18" i="8" s="1"/>
  <c r="E185" i="8"/>
  <c r="G185" i="8" s="1"/>
  <c r="E199" i="8"/>
  <c r="G199" i="8" s="1"/>
  <c r="E166" i="8"/>
  <c r="G166" i="8" s="1"/>
  <c r="E198" i="8"/>
  <c r="G198" i="8" s="1"/>
  <c r="E164" i="8"/>
  <c r="G164" i="8" s="1"/>
  <c r="E81" i="8"/>
  <c r="G81" i="8" s="1"/>
  <c r="E209" i="8"/>
  <c r="G209" i="8" s="1"/>
  <c r="E33" i="8"/>
  <c r="G33" i="8" s="1"/>
  <c r="E187" i="8"/>
  <c r="G187" i="8" s="1"/>
  <c r="E120" i="8"/>
  <c r="G120" i="8" s="1"/>
  <c r="E70" i="8"/>
  <c r="G70" i="8" s="1"/>
  <c r="G17" i="8"/>
  <c r="E207" i="8"/>
  <c r="G207" i="8" s="1"/>
  <c r="E211" i="8"/>
  <c r="G211" i="8" s="1"/>
  <c r="E131" i="8"/>
  <c r="G131" i="8" s="1"/>
  <c r="G43" i="8"/>
  <c r="E67" i="8"/>
  <c r="G67" i="8" s="1"/>
  <c r="E38" i="8"/>
  <c r="G38" i="8" s="1"/>
  <c r="E193" i="8"/>
  <c r="G193" i="8" s="1"/>
  <c r="E128" i="8"/>
  <c r="G128" i="8" s="1"/>
  <c r="E188" i="8"/>
  <c r="G188" i="8" s="1"/>
  <c r="E144" i="8"/>
  <c r="G144" i="8" s="1"/>
  <c r="E137" i="8"/>
  <c r="G137" i="8" s="1"/>
  <c r="E29" i="8"/>
  <c r="G29" i="8" s="1"/>
  <c r="E147" i="8"/>
  <c r="G147" i="8" s="1"/>
  <c r="E84" i="8"/>
  <c r="G84" i="8" s="1"/>
  <c r="E148" i="8"/>
  <c r="G148" i="8" s="1"/>
  <c r="E58" i="8"/>
  <c r="G58" i="8" s="1"/>
  <c r="E71" i="8"/>
  <c r="G71" i="8" s="1"/>
  <c r="E143" i="8"/>
  <c r="G143" i="8" s="1"/>
  <c r="E52" i="8"/>
  <c r="G52" i="8" s="1"/>
  <c r="E86" i="8"/>
  <c r="G86" i="8" s="1"/>
  <c r="E219" i="8"/>
  <c r="G219" i="8" s="1"/>
  <c r="E160" i="8"/>
  <c r="G160" i="8" s="1"/>
  <c r="E106" i="8"/>
  <c r="G106" i="8" s="1"/>
  <c r="E78" i="8"/>
  <c r="G78" i="8" s="1"/>
  <c r="E55" i="8"/>
  <c r="G55" i="8" s="1"/>
  <c r="E37" i="8"/>
  <c r="E77" i="8"/>
  <c r="G77" i="8" s="1"/>
  <c r="E155" i="8"/>
  <c r="G155" i="8" s="1"/>
  <c r="E136" i="8"/>
  <c r="G136" i="8" s="1"/>
  <c r="E225" i="8"/>
  <c r="G225" i="8" s="1"/>
  <c r="E216" i="8"/>
  <c r="G216" i="8" s="1"/>
  <c r="E169" i="8"/>
  <c r="G169" i="8" s="1"/>
  <c r="E109" i="8"/>
  <c r="G109" i="8" s="1"/>
  <c r="E62" i="8"/>
  <c r="G62" i="8" s="1"/>
  <c r="E214" i="8"/>
  <c r="G214" i="8" s="1"/>
  <c r="E179" i="8"/>
  <c r="G179" i="8" s="1"/>
  <c r="E168" i="8"/>
  <c r="G168" i="8" s="1"/>
  <c r="E172" i="8"/>
  <c r="G172" i="8" s="1"/>
  <c r="E99" i="8"/>
  <c r="G99" i="8" s="1"/>
  <c r="G96" i="8"/>
  <c r="E208" i="8"/>
  <c r="G208" i="8" s="1"/>
  <c r="E63" i="8"/>
  <c r="G63" i="8" s="1"/>
  <c r="E125" i="8"/>
  <c r="G125" i="8" s="1"/>
  <c r="E22" i="8"/>
  <c r="G22" i="8" s="1"/>
  <c r="E158" i="8"/>
  <c r="G158" i="8" s="1"/>
  <c r="E54" i="8"/>
  <c r="G54" i="8" s="1"/>
  <c r="E101" i="8"/>
  <c r="G101" i="8" s="1"/>
  <c r="E196" i="8"/>
  <c r="G196" i="8" s="1"/>
  <c r="E110" i="8"/>
  <c r="G110" i="8" s="1"/>
  <c r="E40" i="8"/>
  <c r="G40" i="8" s="1"/>
  <c r="E171" i="8"/>
  <c r="G171" i="8" s="1"/>
  <c r="E222" i="8"/>
  <c r="G222" i="8" s="1"/>
  <c r="E139" i="8"/>
  <c r="G139" i="8" s="1"/>
  <c r="E80" i="8"/>
  <c r="G80" i="8" s="1"/>
  <c r="E59" i="8"/>
  <c r="G59" i="8" s="1"/>
  <c r="E173" i="8"/>
  <c r="G173" i="8" s="1"/>
  <c r="E21" i="8"/>
  <c r="G21" i="8" s="1"/>
  <c r="E230" i="8"/>
  <c r="G230" i="8" s="1"/>
  <c r="E111" i="8"/>
  <c r="G111" i="8" s="1"/>
  <c r="E104" i="8"/>
  <c r="G104" i="8" s="1"/>
  <c r="E178" i="8"/>
  <c r="G178" i="8" s="1"/>
  <c r="E25" i="8"/>
  <c r="G25" i="8" s="1"/>
  <c r="E53" i="8"/>
  <c r="G53" i="8" s="1"/>
  <c r="E105" i="8"/>
  <c r="G105" i="8" s="1"/>
  <c r="E118" i="8"/>
  <c r="G118" i="8" s="1"/>
  <c r="E126" i="8"/>
  <c r="G126" i="8" s="1"/>
  <c r="E116" i="8"/>
  <c r="G116" i="8" s="1"/>
  <c r="E156" i="8"/>
  <c r="G156" i="8" s="1"/>
  <c r="E27" i="8"/>
  <c r="G27" i="8" s="1"/>
  <c r="E141" i="8"/>
  <c r="G141" i="8" s="1"/>
  <c r="E85" i="8"/>
  <c r="G85" i="8" s="1"/>
  <c r="E195" i="8"/>
  <c r="G195" i="8" s="1"/>
  <c r="E157" i="8"/>
  <c r="G157" i="8" s="1"/>
  <c r="E149" i="8"/>
  <c r="G149" i="8" s="1"/>
  <c r="E72" i="8"/>
  <c r="G72" i="8" s="1"/>
  <c r="E177" i="8"/>
  <c r="G177" i="8" s="1"/>
  <c r="E73" i="8"/>
  <c r="G73" i="8" s="1"/>
  <c r="E113" i="8"/>
  <c r="G113" i="8" s="1"/>
  <c r="E232" i="8"/>
  <c r="G232" i="8" s="1"/>
  <c r="E220" i="8"/>
  <c r="G220" i="8" s="1"/>
  <c r="E189" i="8"/>
  <c r="G189" i="8" s="1"/>
  <c r="E121" i="8"/>
  <c r="G121" i="8" s="1"/>
  <c r="E234" i="8"/>
  <c r="G234" i="8" s="1"/>
  <c r="E90" i="8"/>
  <c r="G90" i="8" s="1"/>
  <c r="E204" i="8"/>
  <c r="G204" i="8" s="1"/>
  <c r="E226" i="8"/>
  <c r="G226" i="8" s="1"/>
  <c r="E130" i="8"/>
  <c r="G130" i="8" s="1"/>
  <c r="E146" i="8"/>
  <c r="G146" i="8" s="1"/>
  <c r="E194" i="8"/>
  <c r="G194" i="8" s="1"/>
  <c r="E163" i="8"/>
  <c r="G163" i="8" s="1"/>
  <c r="E97" i="8"/>
  <c r="G97" i="8" s="1"/>
  <c r="E49" i="8"/>
  <c r="G49" i="8" s="1"/>
  <c r="E92" i="8"/>
  <c r="G92" i="8" s="1"/>
  <c r="E20" i="8"/>
  <c r="G20" i="8" s="1"/>
  <c r="E205" i="8"/>
  <c r="G205" i="8" s="1"/>
  <c r="E127" i="8"/>
  <c r="G127" i="8" s="1"/>
  <c r="E79" i="8"/>
  <c r="G79" i="8" s="1"/>
  <c r="E122" i="8"/>
  <c r="G122" i="8" s="1"/>
  <c r="E235" i="8"/>
  <c r="G235" i="8" s="1"/>
  <c r="E203" i="8"/>
  <c r="G203" i="8" s="1"/>
  <c r="E132" i="8"/>
  <c r="G132" i="8" s="1"/>
  <c r="E82" i="8"/>
  <c r="G82" i="8" s="1"/>
  <c r="E159" i="8"/>
  <c r="G159" i="8" s="1"/>
  <c r="E133" i="8"/>
  <c r="G133" i="8" s="1"/>
  <c r="G42" i="8"/>
  <c r="E236" i="8"/>
  <c r="G236" i="8" s="1"/>
  <c r="E61" i="8"/>
  <c r="G61" i="8" s="1"/>
  <c r="E154" i="8"/>
  <c r="G154" i="8" s="1"/>
  <c r="E123" i="8"/>
  <c r="G123" i="8" s="1"/>
  <c r="E57" i="8"/>
  <c r="G57" i="8" s="1"/>
  <c r="E114" i="8"/>
  <c r="G114" i="8" s="1"/>
  <c r="E23" i="8"/>
  <c r="G23" i="8" s="1"/>
  <c r="E206" i="8"/>
  <c r="G206" i="8" s="1"/>
  <c r="E202" i="8"/>
  <c r="G202" i="8" s="1"/>
  <c r="E108" i="8"/>
  <c r="G108" i="8" s="1"/>
  <c r="E76" i="8"/>
  <c r="G76" i="8" s="1"/>
  <c r="E135" i="8"/>
  <c r="G135" i="8" s="1"/>
  <c r="E129" i="8"/>
  <c r="G129" i="8" s="1"/>
  <c r="G94" i="8"/>
  <c r="E191" i="8"/>
  <c r="G191" i="8" s="1"/>
  <c r="E150" i="8"/>
  <c r="G150" i="8" s="1"/>
  <c r="E100" i="8"/>
  <c r="G100" i="8" s="1"/>
  <c r="E153" i="8"/>
  <c r="G153" i="8" s="1"/>
  <c r="E115" i="8"/>
  <c r="G115" i="8" s="1"/>
  <c r="E231" i="8"/>
  <c r="G231" i="8" s="1"/>
  <c r="E162" i="8"/>
  <c r="G162" i="8" s="1"/>
  <c r="E134" i="8"/>
  <c r="G134" i="8" s="1"/>
  <c r="E165" i="8"/>
  <c r="G165" i="8" s="1"/>
  <c r="E224" i="8"/>
  <c r="G224" i="8" s="1"/>
  <c r="E180" i="8"/>
  <c r="G180" i="8" s="1"/>
  <c r="E34" i="8"/>
  <c r="G34" i="8" s="1"/>
  <c r="E56" i="8"/>
  <c r="G56" i="8" s="1"/>
  <c r="E30" i="8"/>
  <c r="G30" i="8" s="1"/>
  <c r="E175" i="8"/>
  <c r="G175" i="8" s="1"/>
  <c r="E68" i="8"/>
  <c r="G68" i="8" s="1"/>
  <c r="E210" i="8"/>
  <c r="G210" i="8" s="1"/>
  <c r="E69" i="8"/>
  <c r="G69" i="8" s="1"/>
  <c r="E48" i="8"/>
  <c r="G48" i="8" s="1"/>
  <c r="E184" i="8"/>
  <c r="G184" i="8" s="1"/>
  <c r="E39" i="8"/>
  <c r="G39" i="8" s="1"/>
  <c r="E60" i="8"/>
  <c r="G60" i="8" s="1"/>
  <c r="E65" i="8"/>
  <c r="G65" i="8" s="1"/>
  <c r="E176" i="8"/>
  <c r="G176" i="8" s="1"/>
  <c r="E107" i="8"/>
  <c r="G107" i="8" s="1"/>
  <c r="E31" i="8"/>
  <c r="G31" i="8" s="1"/>
  <c r="E218" i="8"/>
  <c r="G218" i="8" s="1"/>
  <c r="E119" i="8"/>
  <c r="G119" i="8" s="1"/>
  <c r="E197" i="8"/>
  <c r="G197" i="8" s="1"/>
  <c r="E233" i="8"/>
  <c r="G233" i="8" s="1"/>
  <c r="E51" i="8"/>
  <c r="G51" i="8" s="1"/>
  <c r="E192" i="8"/>
  <c r="G192" i="8" s="1"/>
  <c r="E212" i="8"/>
  <c r="G212" i="8" s="1"/>
  <c r="E181" i="8"/>
  <c r="G181" i="8" s="1"/>
  <c r="E102" i="8"/>
  <c r="G102" i="8" s="1"/>
  <c r="E182" i="8"/>
  <c r="G182" i="8" s="1"/>
  <c r="E142" i="8"/>
  <c r="G142" i="8" s="1"/>
  <c r="E217" i="8"/>
  <c r="G217" i="8" s="1"/>
  <c r="E229" i="8"/>
  <c r="G229" i="8" s="1"/>
  <c r="E112" i="8"/>
  <c r="G112" i="8" s="1"/>
  <c r="E87" i="8"/>
  <c r="G87" i="8" s="1"/>
  <c r="E213" i="8"/>
  <c r="G213" i="8" s="1"/>
  <c r="E91" i="8"/>
  <c r="G91" i="8" s="1"/>
  <c r="E50" i="8"/>
  <c r="G50" i="8" s="1"/>
  <c r="E140" i="8"/>
  <c r="G140" i="8" s="1"/>
  <c r="G45" i="8"/>
  <c r="E35" i="8"/>
  <c r="G35" i="8" s="1"/>
  <c r="E228" i="8"/>
  <c r="G228" i="8" s="1"/>
  <c r="E161" i="8"/>
  <c r="G161" i="8" s="1"/>
  <c r="E174" i="8"/>
  <c r="G174" i="8" s="1"/>
  <c r="E26" i="8"/>
  <c r="G26" i="8" s="1"/>
  <c r="E74" i="8"/>
  <c r="G74" i="8" s="1"/>
  <c r="E152" i="8"/>
  <c r="G152" i="8" s="1"/>
  <c r="E223" i="8"/>
  <c r="G223" i="8" s="1"/>
  <c r="E145" i="8"/>
  <c r="G145" i="8" s="1"/>
  <c r="E190" i="8"/>
  <c r="G190" i="8" s="1"/>
  <c r="E98" i="8"/>
  <c r="G98" i="8" s="1"/>
  <c r="E83" i="8"/>
  <c r="G83" i="8" s="1"/>
  <c r="E138" i="8"/>
  <c r="G138" i="8" s="1"/>
  <c r="E183" i="8"/>
  <c r="G183" i="8" s="1"/>
  <c r="E24" i="8"/>
  <c r="G24" i="8" s="1"/>
  <c r="E103" i="8"/>
  <c r="G103" i="8" s="1"/>
  <c r="E124" i="8"/>
  <c r="G124" i="8" s="1"/>
  <c r="E19" i="8"/>
  <c r="G19" i="8" s="1"/>
  <c r="E89" i="8"/>
  <c r="G89" i="8" s="1"/>
  <c r="E88" i="8"/>
  <c r="G88" i="8" s="1"/>
  <c r="E117" i="8"/>
  <c r="G117" i="8" s="1"/>
  <c r="E64" i="8"/>
  <c r="G64" i="8" s="1"/>
  <c r="E75" i="8"/>
  <c r="G75" i="8" s="1"/>
  <c r="E200" i="8"/>
  <c r="G200" i="8" s="1"/>
  <c r="E44" i="8"/>
  <c r="G44" i="8" s="1"/>
  <c r="E33" i="9"/>
  <c r="G33" i="9" s="1"/>
  <c r="G223" i="7"/>
  <c r="E27" i="9"/>
  <c r="E19" i="9"/>
  <c r="E28" i="9" l="1"/>
  <c r="G37" i="8"/>
  <c r="G46" i="8" s="1"/>
  <c r="E46" i="8"/>
  <c r="G11" i="9"/>
  <c r="G19" i="9"/>
  <c r="G238" i="8"/>
  <c r="E238" i="8"/>
  <c r="G36" i="8"/>
  <c r="E36" i="8"/>
  <c r="G34" i="9"/>
  <c r="E34" i="9"/>
  <c r="E35" i="9" l="1"/>
  <c r="G28" i="9"/>
  <c r="G35" i="9" s="1"/>
  <c r="E239" i="8"/>
  <c r="G239" i="8"/>
  <c r="G6" i="11" l="1"/>
  <c r="H6" i="11" s="1"/>
  <c r="E11" i="11"/>
  <c r="D11" i="11"/>
  <c r="G11" i="11" l="1"/>
  <c r="H11" i="11" s="1"/>
</calcChain>
</file>

<file path=xl/comments1.xml><?xml version="1.0" encoding="utf-8"?>
<comments xmlns="http://schemas.openxmlformats.org/spreadsheetml/2006/main">
  <authors>
    <author>HP</author>
  </authors>
  <commentList>
    <comment ref="C20" authorId="0" guid="{6C1943B2-B494-4E2D-9219-03010F14FFC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замена 01.03.2021г.
</t>
        </r>
      </text>
    </comment>
    <comment ref="F33" authorId="0" guid="{E195038E-D86A-4BDA-83C2-A0520817D32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535+355+495+405+425+200=2415/6=403  кВт среднемесячное значение
</t>
        </r>
      </text>
    </comment>
    <comment ref="F57" authorId="0" guid="{00C5E6B5-4803-4411-8A61-4B95022DFDD0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239 норматив 
</t>
        </r>
      </text>
    </comment>
    <comment ref="G57" authorId="0" guid="{3E493A66-2768-457E-92EC-CDF816FACC2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239норматив * 6месяцев
</t>
        </r>
      </text>
    </comment>
    <comment ref="F82" authorId="0" guid="{9C2E7B66-ADAF-4BE5-A700-7D7508C85F2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195+245+175+215+210+185=1225/6=205 среднемесячное значение
</t>
        </r>
      </text>
    </comment>
    <comment ref="F92" authorId="0" guid="{C733D47D-0C6D-4B33-BC27-7FF598D283F0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01.04.21
90+120+105+80+120+50=565/6=94,1666(95кВт)
</t>
        </r>
        <r>
          <rPr>
            <b/>
            <sz val="9"/>
            <color indexed="81"/>
            <rFont val="Tahoma"/>
            <family val="2"/>
            <charset val="204"/>
          </rPr>
          <t>HP: 10080кВт 
с 04.21 - 03.22 (12*95)=1140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7" authorId="0" guid="{775F8D37-A6BD-484B-A9DA-89D5B61C072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март 20</t>
        </r>
      </text>
    </comment>
    <comment ref="G107" authorId="0" guid="{84E89638-1BF3-4E5C-BA6C-04DF56FEE17F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11055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F30" authorId="0" guid="{1CFBCDCF-64D7-4F06-A166-31E91279951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=3чел*91норматив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F60" authorId="0" guid="{BEC986C2-9711-4357-BDA5-1E94CB47A2D8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135+180+165+190+200+185=1055/6=176 среднемесячное значение
</t>
        </r>
      </text>
    </comment>
    <comment ref="F69" authorId="0" guid="{9D7F8CED-6203-4543-82FB-5F2ABD93608C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01.01.2022
485+405+320+445+240+680=2575/430 среднемесячное значение
</t>
        </r>
      </text>
    </comment>
    <comment ref="F74" authorId="0" guid="{2FDBF6F7-7DA8-4D6C-9DB1-F7432DA36FB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
(260+187+306+306+285+250)/6=</t>
        </r>
        <r>
          <rPr>
            <b/>
            <sz val="9"/>
            <color indexed="81"/>
            <rFont val="Tahoma"/>
            <family val="2"/>
            <charset val="204"/>
          </rPr>
          <t>266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
авг,сент,окт,нояб. было выставлено 0+192*3 = </t>
        </r>
        <r>
          <rPr>
            <b/>
            <sz val="9"/>
            <color indexed="81"/>
            <rFont val="Tahoma"/>
            <family val="2"/>
            <charset val="204"/>
          </rPr>
          <t>576</t>
        </r>
        <r>
          <rPr>
            <sz val="9"/>
            <color indexed="81"/>
            <rFont val="Tahoma"/>
            <family val="2"/>
            <charset val="204"/>
          </rPr>
          <t xml:space="preserve">
доставить за авг,сент,окт,нояб. = (265*4)-576 = </t>
        </r>
        <r>
          <rPr>
            <b/>
            <sz val="9"/>
            <color indexed="81"/>
            <rFont val="Tahoma"/>
            <family val="2"/>
            <charset val="204"/>
          </rPr>
          <t>484</t>
        </r>
        <r>
          <rPr>
            <sz val="9"/>
            <color indexed="81"/>
            <rFont val="Tahoma"/>
            <family val="2"/>
            <charset val="204"/>
          </rPr>
          <t xml:space="preserve">
перерасчет за 01.09. по 04.21, за дек,янв,февр,март выставлен норматив + повышающ. коэфиц. (345+172,5)*4+576= 2646-(266*9)= </t>
        </r>
        <r>
          <rPr>
            <b/>
            <sz val="9"/>
            <color indexed="81"/>
            <rFont val="Tahoma"/>
            <family val="2"/>
            <charset val="204"/>
          </rPr>
          <t>-261 кВт</t>
        </r>
      </text>
    </comment>
    <comment ref="F93" authorId="0" guid="{EC4C68FC-1AD3-4A34-99D4-AF9C208EAED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01.01.2022
35+165+260+255+360+245=1320/6=220 среднемесячное показание
</t>
        </r>
      </text>
    </comment>
    <comment ref="G112" authorId="0" guid="{48941F0A-0AE2-4644-88C2-03366F7131C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34475
</t>
        </r>
      </text>
    </comment>
    <comment ref="F165" authorId="0" guid="{8349899F-B09C-42B7-BB88-49B3DF309CB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190 норматив
</t>
        </r>
      </text>
    </comment>
    <comment ref="F178" authorId="0" guid="{28ED8FC3-DF63-4F6F-9915-954FB1714FC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530+530+755+420+605+480=3320/6=554 кВт
среднемесячное значение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D69" authorId="0" guid="{A7E301EE-4091-4034-B058-5A020C9826A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
</t>
        </r>
      </text>
    </comment>
    <comment ref="E69" authorId="0" guid="{12E5BABF-ABC2-4BB2-8B67-2FA06BE71771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F11" authorId="0" guid="{DE54344D-B1CB-4D73-A977-0279D02B836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ср. мес. значение 100 кВт
</t>
        </r>
      </text>
    </comment>
  </commentList>
</comments>
</file>

<file path=xl/comments6.xml><?xml version="1.0" encoding="utf-8"?>
<comments xmlns="http://schemas.openxmlformats.org/spreadsheetml/2006/main">
  <authors>
    <author>Бухгалтер</author>
  </authors>
  <commentList>
    <comment ref="C4" authorId="0" guid="{324A92C6-35A9-4E51-A204-0FE8E0E52F35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16" authorId="0" guid="{64D596FC-5AA8-4452-801C-A361DDA9217C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28" authorId="0" guid="{ECF232E3-6D5A-4739-BC76-53447C4C94E0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comments7.xml><?xml version="1.0" encoding="utf-8"?>
<comments xmlns="http://schemas.openxmlformats.org/spreadsheetml/2006/main">
  <authors>
    <author>Бухгалтер</author>
  </authors>
  <commentList>
    <comment ref="C4" authorId="0" guid="{B8B466D0-BB56-4847-A69F-D73573D3EB86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sharedStrings.xml><?xml version="1.0" encoding="utf-8"?>
<sst xmlns="http://schemas.openxmlformats.org/spreadsheetml/2006/main" count="2412" uniqueCount="2036">
  <si>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</si>
  <si>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</si>
  <si>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</si>
  <si>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</si>
  <si>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</si>
  <si>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</si>
  <si>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</si>
  <si>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</si>
  <si>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</si>
  <si>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</si>
  <si>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</si>
  <si>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</si>
  <si>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</si>
  <si>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</si>
  <si>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</si>
  <si>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</si>
  <si>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</si>
  <si>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</si>
  <si>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</si>
  <si>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</si>
  <si>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</si>
  <si>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</si>
  <si>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</si>
  <si>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</si>
  <si>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Наименование помещения</t>
  </si>
  <si>
    <t>МОП кВт</t>
  </si>
  <si>
    <t>Площадь, кв.м.</t>
  </si>
  <si>
    <t xml:space="preserve">Нежилые помещения </t>
  </si>
  <si>
    <t>Корпус 2</t>
  </si>
  <si>
    <t>01/с.1-Ф     эт.1/дв.10</t>
  </si>
  <si>
    <t xml:space="preserve">Бурдина Ольга Раф.                          8-915-221-32-52    </t>
  </si>
  <si>
    <t>02/с.1/2-Ф      эт.1/дв.8</t>
  </si>
  <si>
    <t>Березовская Д.В.                  8-916-263-34-32                  д.т. 570-60-59</t>
  </si>
  <si>
    <t>03/с.2-Ф      эт.1/дв.5</t>
  </si>
  <si>
    <t>Литвак Г.А.                               8-910-409-71-20                        573-09-50</t>
  </si>
  <si>
    <t>04/с.1-Г                 эт.2/дв.23</t>
  </si>
  <si>
    <t>Юрова Л.П.                                   573-41-00</t>
  </si>
  <si>
    <t>05/с.2-Ф  эт.2/дв.24</t>
  </si>
  <si>
    <t>Ходыкина Г.И.                      796-50-79</t>
  </si>
  <si>
    <t>06/с.2-Ф                  эт.2/дв.3</t>
  </si>
  <si>
    <t>Дробенко В.П.                                         8-916-343-59-03</t>
  </si>
  <si>
    <t>07/с.3-Г                   эт.2/дв.0-3</t>
  </si>
  <si>
    <t>Минстрой Станислав                       8 903 773 51 01</t>
  </si>
  <si>
    <t>08/с.2-Г                    эт.2/дв.2*</t>
  </si>
  <si>
    <t>Ладонина М.Ф.                                         8-903-111-97-05                   аренда_ 8 903 111 97 05</t>
  </si>
  <si>
    <t>09/с.3-Ф    эт.1/дв.11</t>
  </si>
  <si>
    <t>Сафронова Г.И.                      507-66-64</t>
  </si>
  <si>
    <t>12/с.3-Ф                  эт.2/дв.2</t>
  </si>
  <si>
    <t>Пронина Н.В.                         Олег Валер.   728-01-43</t>
  </si>
  <si>
    <t>13/с.3-Ф   эт.2/дв.1;2</t>
  </si>
  <si>
    <t>Клемешева Л.М.                    8-916-173-83-93</t>
  </si>
  <si>
    <t>18/с.3-Г                      эт.2/дв.4</t>
  </si>
  <si>
    <t>Чепыжова Т.А.                    518-36-88</t>
  </si>
  <si>
    <t>19/с.3-Ф    эт.1/дв.13</t>
  </si>
  <si>
    <t>14/с.4/5-Ф  эт.2/дв.15;22</t>
  </si>
  <si>
    <t>Кочерженко И.С.                   545-28-83</t>
  </si>
  <si>
    <t>15/с.5-Ф  эт.2/дв.21</t>
  </si>
  <si>
    <t xml:space="preserve">Кавыршин С.В.                   494-93-66  </t>
  </si>
  <si>
    <t>16/с.5-Г                      эт.2/дв.1</t>
  </si>
  <si>
    <t>Вьюшин Н.Ю.                         8-903-202-30-24</t>
  </si>
  <si>
    <t>17/с.4-Г                   эт.2/дв.2</t>
  </si>
  <si>
    <t>Сафроненко Б.Б.                    8-903-126-99-87</t>
  </si>
  <si>
    <t>10/с.5-Ф    эт.1/дв.17;18</t>
  </si>
  <si>
    <t xml:space="preserve">Волчихина О.А.                        8-909-901-63-32 </t>
  </si>
  <si>
    <t>11/с.5-Ф   эт.2/дв.26</t>
  </si>
  <si>
    <t>Ганибов Заур                             8-916-200-53-07</t>
  </si>
  <si>
    <t>№ 19 -двор                эл.щит. №2</t>
  </si>
  <si>
    <t xml:space="preserve">№ 20 - с.4-Ф      эт.1/дв 11 </t>
  </si>
  <si>
    <t>№ 21-с.3-Ф    эт.1/дв.13</t>
  </si>
  <si>
    <t>б/н-с.3-Гараж   подвал /дв.1</t>
  </si>
  <si>
    <t>Имамов Марсель                             8 916 167 73 61</t>
  </si>
  <si>
    <t>Корпус 1</t>
  </si>
  <si>
    <t xml:space="preserve">01/Лев.крыло   эт.1/эл.авт. № </t>
  </si>
  <si>
    <t>Долгов Иван Алексеев.  768-58-93</t>
  </si>
  <si>
    <t xml:space="preserve">02/Лев.крыло   эт.1/эл.авт. №1 </t>
  </si>
  <si>
    <t>Корнеев Сергей Виктор.          505-00-08</t>
  </si>
  <si>
    <t xml:space="preserve">03/Лев.крыло   эт.1/эл.авт. № </t>
  </si>
  <si>
    <t>Ширяев Павел Валер.          8-916-193-29-84</t>
  </si>
  <si>
    <t>05/Фасад     эт.1/эл.авт. № 5</t>
  </si>
  <si>
    <t xml:space="preserve">Карпов Сергей Борис.                          999-98-46    </t>
  </si>
  <si>
    <t>06/Фасад     эт.1/эл.авт. № 7</t>
  </si>
  <si>
    <t xml:space="preserve">Урванцева Ирина Анат.                          8-906-734-12-44    </t>
  </si>
  <si>
    <t>Корпус 6</t>
  </si>
  <si>
    <r>
      <t>Этаж 1</t>
    </r>
    <r>
      <rPr>
        <sz val="8"/>
        <rFont val="Arial Cyr"/>
        <charset val="204"/>
      </rPr>
      <t xml:space="preserve"> (к. 1)  лев. Крыло</t>
    </r>
  </si>
  <si>
    <t>ОСАО  "Ресо-Гарантия"    730-30-00 д.4088</t>
  </si>
  <si>
    <t>Этаж 1  (к. 2) прав. крыло</t>
  </si>
  <si>
    <r>
      <t xml:space="preserve">Этаж 2 </t>
    </r>
    <r>
      <rPr>
        <sz val="8"/>
        <rFont val="Arial Cyr"/>
        <charset val="204"/>
      </rPr>
      <t>(к.3,4) лев. крыло</t>
    </r>
  </si>
  <si>
    <t>Этаж 2 (к.5,6)  прав. крыло</t>
  </si>
  <si>
    <r>
      <t>Этаж 3</t>
    </r>
    <r>
      <rPr>
        <sz val="8"/>
        <rFont val="Arial Cyr"/>
        <charset val="204"/>
      </rPr>
      <t xml:space="preserve"> (к.7 налево/слева)</t>
    </r>
  </si>
  <si>
    <t xml:space="preserve">Просторов Александр        797-46-33/34 </t>
  </si>
  <si>
    <t>Этаж 3 (к.8)          налево/справа</t>
  </si>
  <si>
    <t xml:space="preserve">Верницкий Герман               8 910 002 20 02 </t>
  </si>
  <si>
    <t>Этаж 3 (к.9)                  направо/слева</t>
  </si>
  <si>
    <t xml:space="preserve">Скуратовский Р.И. </t>
  </si>
  <si>
    <t>Этаж 3 (к.10)                 направо/справа</t>
  </si>
  <si>
    <t>Марчук Алексей Павл.         580-03-86</t>
  </si>
  <si>
    <r>
      <t xml:space="preserve">Этаж 4 </t>
    </r>
    <r>
      <rPr>
        <sz val="8"/>
        <rFont val="Arial Cyr"/>
        <charset val="204"/>
      </rPr>
      <t xml:space="preserve"> (к.11)          налево/слева</t>
    </r>
  </si>
  <si>
    <t>Этаж 4 (к.12)            налево/справа</t>
  </si>
  <si>
    <t>Гасилов Виктор Роман.                                    8-916-758-72-29</t>
  </si>
  <si>
    <t>Этаж 4 (к.13)         направо/слева</t>
  </si>
  <si>
    <t>Марчук Алексей Павл.           8-903-125-08-11</t>
  </si>
  <si>
    <t>Этаж 4 (к.14 )       направо/справа</t>
  </si>
  <si>
    <t>ТСЖ "Дубки" - гаражи</t>
  </si>
  <si>
    <t>Ворота, будка охраны</t>
  </si>
  <si>
    <t>Корп 4 и 5</t>
  </si>
  <si>
    <t>Возрождение</t>
  </si>
  <si>
    <t>ВСК</t>
  </si>
  <si>
    <t>Копейка</t>
  </si>
  <si>
    <t>Кочерженко</t>
  </si>
  <si>
    <t>Иванов</t>
  </si>
  <si>
    <t>Карташева М.Л.</t>
  </si>
  <si>
    <t>Волович Т.А.</t>
  </si>
  <si>
    <t>Бучарская М.В.</t>
  </si>
  <si>
    <t>Данилова Л.С.</t>
  </si>
  <si>
    <t>Белобородов А.О.</t>
  </si>
  <si>
    <t>Махмудов А.А.</t>
  </si>
  <si>
    <t>Фатуев С.Ю.</t>
  </si>
  <si>
    <t>Мартынова К.В.</t>
  </si>
  <si>
    <t>Джилавян Г.А.</t>
  </si>
  <si>
    <t>Белякова Р.М.</t>
  </si>
  <si>
    <t>Суранов В.С.</t>
  </si>
  <si>
    <t>Трапезникова Т.Л.</t>
  </si>
  <si>
    <t>Штилс Е.В.</t>
  </si>
  <si>
    <t>Герасимова Г.Н.</t>
  </si>
  <si>
    <t>Каменко Д.М.</t>
  </si>
  <si>
    <t>Миронов В.А.</t>
  </si>
  <si>
    <t>Габуния Р.О.</t>
  </si>
  <si>
    <t>Кашник В.</t>
  </si>
  <si>
    <t>Юрченко Н.В.</t>
  </si>
  <si>
    <t>Пудов Ю.А.</t>
  </si>
  <si>
    <t>Политова Л.А.</t>
  </si>
  <si>
    <t>Фатеева Е.П.</t>
  </si>
  <si>
    <t>Безиров А.Б.</t>
  </si>
  <si>
    <t>Журба О.П.</t>
  </si>
  <si>
    <t>Боброва Е.В.</t>
  </si>
  <si>
    <t>Терегулов В.А.</t>
  </si>
  <si>
    <t>Берченко Л.Е.</t>
  </si>
  <si>
    <t>Яблокова Е.К.</t>
  </si>
  <si>
    <t>Андрюшева Ю.В.</t>
  </si>
  <si>
    <t>Шихатова Е.А.</t>
  </si>
  <si>
    <t>Алексеев А.Н.</t>
  </si>
  <si>
    <t>Антосиков С.А.</t>
  </si>
  <si>
    <t>Улановкая В.А.</t>
  </si>
  <si>
    <t>Гзогян Г.С.</t>
  </si>
  <si>
    <t>Веропотвельян М.П.</t>
  </si>
  <si>
    <t xml:space="preserve">Баландин Н.А. </t>
  </si>
  <si>
    <t>Саликова Ю.В.</t>
  </si>
  <si>
    <t>Павлов Н.В.</t>
  </si>
  <si>
    <t>Ипатова И.Ю.</t>
  </si>
  <si>
    <t>Алихманов А.А.</t>
  </si>
  <si>
    <t>Володин Д.Г.</t>
  </si>
  <si>
    <t>Алмурадов А.А.</t>
  </si>
  <si>
    <t>Ашуров Е.Г.</t>
  </si>
  <si>
    <t>Хольнов А.И.</t>
  </si>
  <si>
    <t>Хольнова О.В.</t>
  </si>
  <si>
    <t>Долгушина И.В.</t>
  </si>
  <si>
    <t>Васильева Н.Е.</t>
  </si>
  <si>
    <t>Емуович В.</t>
  </si>
  <si>
    <t>Кинд Е.Ю.</t>
  </si>
  <si>
    <t>Симонян А.П.</t>
  </si>
  <si>
    <t xml:space="preserve">Зарубин Д.С.                 </t>
  </si>
  <si>
    <t>1/53</t>
  </si>
  <si>
    <t>Семенюк В.В.</t>
  </si>
  <si>
    <t>Борисанова В.А.</t>
  </si>
  <si>
    <t>Малышева Е.А.</t>
  </si>
  <si>
    <t>Забродина Л.Ю.</t>
  </si>
  <si>
    <t>Булочников М.Е.</t>
  </si>
  <si>
    <t>Барсегян Н.К.</t>
  </si>
  <si>
    <t>Казакова И.А.</t>
  </si>
  <si>
    <t>Добролович О.В.</t>
  </si>
  <si>
    <t>Уварова И.А.</t>
  </si>
  <si>
    <t>Марусеев С.И.</t>
  </si>
  <si>
    <t>Шушеров О.С.</t>
  </si>
  <si>
    <t>Смирнов М.И.</t>
  </si>
  <si>
    <t>Ивлева О.В.</t>
  </si>
  <si>
    <t>Тарасова Н.Е.</t>
  </si>
  <si>
    <t>Одноверченко Т.А.</t>
  </si>
  <si>
    <t>Булгаков Н.</t>
  </si>
  <si>
    <t>Юдичев И.</t>
  </si>
  <si>
    <t>Черницын В.Н.</t>
  </si>
  <si>
    <t>Триполева Т.Н.</t>
  </si>
  <si>
    <t>Мизинчикова Г.Б.</t>
  </si>
  <si>
    <t>Маметова Т.Р.</t>
  </si>
  <si>
    <t>Тришкина Л.В.</t>
  </si>
  <si>
    <t>Чумак В.Н.</t>
  </si>
  <si>
    <t>Крюков А.Н.</t>
  </si>
  <si>
    <t>Пименов В.И.</t>
  </si>
  <si>
    <t>Джутов А.М.</t>
  </si>
  <si>
    <t>Филатова И.В.</t>
  </si>
  <si>
    <t>Малеев Б.В.</t>
  </si>
  <si>
    <t>Голенцов Б.И.</t>
  </si>
  <si>
    <t>Олефиренко А.Ф.</t>
  </si>
  <si>
    <t>Гонгаров А.А.</t>
  </si>
  <si>
    <t>Демченко И.А.</t>
  </si>
  <si>
    <t>Пашян А.С.</t>
  </si>
  <si>
    <t>Назарова В.Г.</t>
  </si>
  <si>
    <t>Рудных М.Л.</t>
  </si>
  <si>
    <t>Поторока Ю.В.</t>
  </si>
  <si>
    <t>Вилков А.В.</t>
  </si>
  <si>
    <t>Шагинов О.М.</t>
  </si>
  <si>
    <t>Зелепукин И.В.</t>
  </si>
  <si>
    <t>Ревенко М.В.</t>
  </si>
  <si>
    <t>Шабунина Н.И.</t>
  </si>
  <si>
    <t>Иодковская М.П.</t>
  </si>
  <si>
    <t>Соколова С.В.</t>
  </si>
  <si>
    <t>Сабина Д.В.</t>
  </si>
  <si>
    <t>Сумароков М.В.</t>
  </si>
  <si>
    <t>Дашкова Н.А.</t>
  </si>
  <si>
    <t>Куликова З.И.</t>
  </si>
  <si>
    <t>Гусихин А.В.</t>
  </si>
  <si>
    <t>Мерясев С.М.</t>
  </si>
  <si>
    <t>Новиков Н.Н.</t>
  </si>
  <si>
    <t>Коган А.Г.</t>
  </si>
  <si>
    <t>Сарапин П.Е.</t>
  </si>
  <si>
    <t>Дробенко В.П.</t>
  </si>
  <si>
    <t>Мусаев К.А.</t>
  </si>
  <si>
    <t>Воеводин М.А.</t>
  </si>
  <si>
    <t>Чикова О.В.</t>
  </si>
  <si>
    <t>Имамов М.М.</t>
  </si>
  <si>
    <t>Химкинское СМУ</t>
  </si>
  <si>
    <t>Абдрахманов А.Г.</t>
  </si>
  <si>
    <t>Гаспарян Э.Х.</t>
  </si>
  <si>
    <t>Орлова И.В.</t>
  </si>
  <si>
    <t>Померанцев Л.Л.</t>
  </si>
  <si>
    <t>Колесников В.А.</t>
  </si>
  <si>
    <t>Петров Ю.Д.</t>
  </si>
  <si>
    <t>Сивохо Л.Л.</t>
  </si>
  <si>
    <t>Курицына В.А.</t>
  </si>
  <si>
    <t>Вершинин А.В.</t>
  </si>
  <si>
    <t>Техан В.С.</t>
  </si>
  <si>
    <t>Джибути Б.Я.</t>
  </si>
  <si>
    <t>Корнеев С.В.</t>
  </si>
  <si>
    <t>Багапов Р.Г.</t>
  </si>
  <si>
    <t>Солодкина О.В.</t>
  </si>
  <si>
    <t>Карташова И.В.</t>
  </si>
  <si>
    <t>Приспешкин А.В.</t>
  </si>
  <si>
    <t>Клемешева Л.М.</t>
  </si>
  <si>
    <t>Добролович О.Л.</t>
  </si>
  <si>
    <t>Сизикова М.А.</t>
  </si>
  <si>
    <t>Карпушина Т.А.</t>
  </si>
  <si>
    <t>Чиназиров А.А.</t>
  </si>
  <si>
    <t>Борисова Э.В.</t>
  </si>
  <si>
    <t>Малина К.В.</t>
  </si>
  <si>
    <t>Паньшева И.С.</t>
  </si>
  <si>
    <t>Золотарев М.И.</t>
  </si>
  <si>
    <t>Соловьева Е.В.</t>
  </si>
  <si>
    <t>Нестерова Е.В.</t>
  </si>
  <si>
    <t>Велиев М.О.</t>
  </si>
  <si>
    <t>Амбарян А.М.</t>
  </si>
  <si>
    <t>Лисичкина Н.А.</t>
  </si>
  <si>
    <t>Лисичкин В.А.</t>
  </si>
  <si>
    <t>Гаврилова О.М.</t>
  </si>
  <si>
    <t>Аверина Е.В.</t>
  </si>
  <si>
    <t>Сизых С.И.</t>
  </si>
  <si>
    <t>Джерук И.И.</t>
  </si>
  <si>
    <t>Никуленко О.Д.</t>
  </si>
  <si>
    <t>Синицына Е.Н.</t>
  </si>
  <si>
    <t>Мусаева С.К.</t>
  </si>
  <si>
    <t xml:space="preserve">Казанцева </t>
  </si>
  <si>
    <t>Денисов К.В.</t>
  </si>
  <si>
    <t>Щукин В.В.</t>
  </si>
  <si>
    <t>Фандеева Т.А.</t>
  </si>
  <si>
    <t>Тазитдинова Р.Я.</t>
  </si>
  <si>
    <t>Рябова С.М.</t>
  </si>
  <si>
    <t>Игнатов Н.Л.</t>
  </si>
  <si>
    <t>Соколова А.А.</t>
  </si>
  <si>
    <t>Крыхтин В.В.</t>
  </si>
  <si>
    <t>Рагин Э.Э.</t>
  </si>
  <si>
    <t>Лагунова Е.Е.</t>
  </si>
  <si>
    <t>Булатова Л.И.</t>
  </si>
  <si>
    <t>Колобов Д.В.</t>
  </si>
  <si>
    <t>Козлов С.Н.</t>
  </si>
  <si>
    <t>Агапов В.К.</t>
  </si>
  <si>
    <t>Тремасов А.Н.</t>
  </si>
  <si>
    <t>Антонович О.Н.</t>
  </si>
  <si>
    <t>Йелкикалан Ш.</t>
  </si>
  <si>
    <t>Марков И.А.</t>
  </si>
  <si>
    <t>Солодова Л.Н.</t>
  </si>
  <si>
    <t>Рудавин А.А.</t>
  </si>
  <si>
    <t xml:space="preserve">Носов Н.А.  </t>
  </si>
  <si>
    <t>Иванова Г.Ю.</t>
  </si>
  <si>
    <t>Масловский А.И.</t>
  </si>
  <si>
    <t>Орлов С.Е.</t>
  </si>
  <si>
    <t>Левашина Г.А.</t>
  </si>
  <si>
    <t>Орлова С.З.</t>
  </si>
  <si>
    <t>Сергиенко А.В.</t>
  </si>
  <si>
    <t>5/ 186</t>
  </si>
  <si>
    <t>Миловидова Л.И.</t>
  </si>
  <si>
    <t>Панин А.А.</t>
  </si>
  <si>
    <t>Хурцев В.В.</t>
  </si>
  <si>
    <t>Безуглова Н.П.</t>
  </si>
  <si>
    <t>Жулина Ж.Н.</t>
  </si>
  <si>
    <t>Басс М.В.</t>
  </si>
  <si>
    <t>Шендрикова И.А.</t>
  </si>
  <si>
    <t>Шихов А.С.</t>
  </si>
  <si>
    <t xml:space="preserve">Макарян К.Х.            </t>
  </si>
  <si>
    <t>Шатыркина Е.А.</t>
  </si>
  <si>
    <t xml:space="preserve">Юрковская З.В.        </t>
  </si>
  <si>
    <t>Романовский С.В.</t>
  </si>
  <si>
    <t xml:space="preserve">Карбышев С.А.        </t>
  </si>
  <si>
    <t xml:space="preserve">Павлова  Н.Е.           </t>
  </si>
  <si>
    <t xml:space="preserve">Макаева Р.А.            </t>
  </si>
  <si>
    <t xml:space="preserve">Акулин В.И.             </t>
  </si>
  <si>
    <t xml:space="preserve">Пестряков А.Н.        </t>
  </si>
  <si>
    <t xml:space="preserve">Павлюк Ю.А.                </t>
  </si>
  <si>
    <t xml:space="preserve">Каграманов А.Р.      </t>
  </si>
  <si>
    <t xml:space="preserve">Ванькович А. А.            </t>
  </si>
  <si>
    <t>Каграманова И.М.</t>
  </si>
  <si>
    <t xml:space="preserve">Тропинин Д.Н.              </t>
  </si>
  <si>
    <t xml:space="preserve">Чижова Э.В.       </t>
  </si>
  <si>
    <t xml:space="preserve">Хорольский Р.А.      </t>
  </si>
  <si>
    <t xml:space="preserve">Самонова С.Б.         </t>
  </si>
  <si>
    <t xml:space="preserve">Сокирко В.А.             </t>
  </si>
  <si>
    <t xml:space="preserve">Хоточкин С.В.           </t>
  </si>
  <si>
    <t xml:space="preserve">Молодцов С.М.        </t>
  </si>
  <si>
    <t xml:space="preserve">Горбатых А.И.          </t>
  </si>
  <si>
    <t xml:space="preserve">Большаков Д.В.                </t>
  </si>
  <si>
    <t xml:space="preserve">Шульга Е.В.             </t>
  </si>
  <si>
    <t>Мозалева А.С.</t>
  </si>
  <si>
    <t>Мурашова Л.В.</t>
  </si>
  <si>
    <t>Афонина В.А.</t>
  </si>
  <si>
    <t>Власов А.Г.</t>
  </si>
  <si>
    <t>Политаев И.П.</t>
  </si>
  <si>
    <t>Бутенко И.П.</t>
  </si>
  <si>
    <t xml:space="preserve">Егин А.П. </t>
  </si>
  <si>
    <t>Керопян Н.Н.</t>
  </si>
  <si>
    <t xml:space="preserve">Богословский В.А. </t>
  </si>
  <si>
    <t xml:space="preserve">Тучин А.В.      </t>
  </si>
  <si>
    <t>Немова Е.И.</t>
  </si>
  <si>
    <t>Шабашова В.В.</t>
  </si>
  <si>
    <t xml:space="preserve">Захаящева В.В.           </t>
  </si>
  <si>
    <t>Младенец И.В.</t>
  </si>
  <si>
    <t xml:space="preserve">Дробышев Ю.В.        </t>
  </si>
  <si>
    <t>Керопян Б.Н.</t>
  </si>
  <si>
    <t xml:space="preserve">Захарина Г.И.           </t>
  </si>
  <si>
    <t>Шелепов М.Ю.          00377494</t>
  </si>
  <si>
    <t>Смецкая В.Г.</t>
  </si>
  <si>
    <t xml:space="preserve">Тарасова С.Е.           </t>
  </si>
  <si>
    <t xml:space="preserve">Трофимов Д.А.                    </t>
  </si>
  <si>
    <t xml:space="preserve">Прокопчук О.С.     </t>
  </si>
  <si>
    <t xml:space="preserve">Бердиев Р.А.            </t>
  </si>
  <si>
    <t xml:space="preserve">Алексанян А.А.       </t>
  </si>
  <si>
    <t>Куриленок А.В.</t>
  </si>
  <si>
    <t xml:space="preserve">Милованов А.В.        </t>
  </si>
  <si>
    <t xml:space="preserve">Петухов П.Н.             </t>
  </si>
  <si>
    <t xml:space="preserve">Хохлова И.Д.           </t>
  </si>
  <si>
    <t xml:space="preserve">Желоболова О.П.     </t>
  </si>
  <si>
    <t>Корнеев В.</t>
  </si>
  <si>
    <t xml:space="preserve">Петрушин  С.В.        </t>
  </si>
  <si>
    <t xml:space="preserve">Криворотенко А.С.    </t>
  </si>
  <si>
    <t xml:space="preserve">Федорова Н.В.         </t>
  </si>
  <si>
    <t>Оганесян А.Г.</t>
  </si>
  <si>
    <t>Вязев В.И.</t>
  </si>
  <si>
    <t xml:space="preserve">Алексеев Д.Н.          </t>
  </si>
  <si>
    <t xml:space="preserve">Воробьев Н.П.         </t>
  </si>
  <si>
    <t xml:space="preserve">Гудкова Е.А.             </t>
  </si>
  <si>
    <t>Устинов М.В.</t>
  </si>
  <si>
    <t xml:space="preserve">Ермолов  А.Е.     </t>
  </si>
  <si>
    <t>Лебедева Н.А.</t>
  </si>
  <si>
    <t xml:space="preserve">Медведева А.В.        </t>
  </si>
  <si>
    <t xml:space="preserve">Серова К.В.              </t>
  </si>
  <si>
    <t>Бубон М.А.</t>
  </si>
  <si>
    <t>Сайганова И.Г.</t>
  </si>
  <si>
    <t xml:space="preserve">Даниловский И.В.    </t>
  </si>
  <si>
    <t xml:space="preserve">Цедрик В.Х.       </t>
  </si>
  <si>
    <t xml:space="preserve">Ермолов Е.А.            </t>
  </si>
  <si>
    <t xml:space="preserve">Таболин В.И.             </t>
  </si>
  <si>
    <t xml:space="preserve">Комлев В.И.       </t>
  </si>
  <si>
    <t>Смагин П.И.</t>
  </si>
  <si>
    <t>Алиев Р.В.</t>
  </si>
  <si>
    <t>Волкова А.А.</t>
  </si>
  <si>
    <t>Григорьева Т.А.</t>
  </si>
  <si>
    <t xml:space="preserve">Невенгловская Л.Ю. </t>
  </si>
  <si>
    <t>Шульгина С.А.</t>
  </si>
  <si>
    <t>Козак И.М.</t>
  </si>
  <si>
    <t>Рыбаков М.Е.</t>
  </si>
  <si>
    <t>Ковалев Г.И.</t>
  </si>
  <si>
    <t>Лысенко А.В.</t>
  </si>
  <si>
    <t>Калмыков Ю.В.</t>
  </si>
  <si>
    <t>Рузанов В.П.</t>
  </si>
  <si>
    <t>Глоба Н.С.</t>
  </si>
  <si>
    <t>Ларионов А.А.</t>
  </si>
  <si>
    <t>Вержановская И.А.</t>
  </si>
  <si>
    <t>Давыдов А.В.</t>
  </si>
  <si>
    <t>Смирнов А.А.</t>
  </si>
  <si>
    <t>Гаранин Г.И.</t>
  </si>
  <si>
    <t>Чунь А.О.</t>
  </si>
  <si>
    <t>Подопригора К.В.</t>
  </si>
  <si>
    <t>Морозова Е.В.</t>
  </si>
  <si>
    <t>Новикова О.И.</t>
  </si>
  <si>
    <t>Денисюк В.А.</t>
  </si>
  <si>
    <t>Беспалова Л.В.</t>
  </si>
  <si>
    <t>Шрамов В.П.</t>
  </si>
  <si>
    <t>Самулкин С.С.</t>
  </si>
  <si>
    <t xml:space="preserve">Федотова Т.В. </t>
  </si>
  <si>
    <t>Плехова Е.В.</t>
  </si>
  <si>
    <t xml:space="preserve">Оганесов Х.Р.    </t>
  </si>
  <si>
    <t>Чурсина О.В.</t>
  </si>
  <si>
    <t>Айриян Н.И.</t>
  </si>
  <si>
    <t>Птушкин П.Г.</t>
  </si>
  <si>
    <t>Розбицкая И.И.</t>
  </si>
  <si>
    <t>Красинец Р.А.</t>
  </si>
  <si>
    <t>Горьков А.Н.</t>
  </si>
  <si>
    <t>Хваловская Е.В.</t>
  </si>
  <si>
    <t>Андреева В.А.</t>
  </si>
  <si>
    <t>Дзюба О.Е.</t>
  </si>
  <si>
    <t>Акопян С.С.</t>
  </si>
  <si>
    <t>Шушпалов А.В.</t>
  </si>
  <si>
    <t>Сергеев А.И.</t>
  </si>
  <si>
    <t>Громова В.В.</t>
  </si>
  <si>
    <t>Ларионов Б.В.</t>
  </si>
  <si>
    <t>Ефимова Ю.Ю.</t>
  </si>
  <si>
    <t>Милокостова И.Г.</t>
  </si>
  <si>
    <t>Белова С.М.</t>
  </si>
  <si>
    <t>Дзгоева М.Ш.</t>
  </si>
  <si>
    <t>Коновалова Т.В.</t>
  </si>
  <si>
    <t>Неволин А.А.</t>
  </si>
  <si>
    <t>Мельник В.А.</t>
  </si>
  <si>
    <t>Парфенова Н.Д.</t>
  </si>
  <si>
    <t>Гаспарян Н.А.</t>
  </si>
  <si>
    <t>Соколов Д.А.</t>
  </si>
  <si>
    <t>Игнатьев А.Ю.</t>
  </si>
  <si>
    <t>Светов Р.Ю.</t>
  </si>
  <si>
    <t>Микляев В.Г.</t>
  </si>
  <si>
    <t>Данилов О.Б.</t>
  </si>
  <si>
    <t>Астафьева Е.Ю.</t>
  </si>
  <si>
    <t>Свахина Н.Н.</t>
  </si>
  <si>
    <t>Шульга В.И.</t>
  </si>
  <si>
    <t>Турукин И.Г.</t>
  </si>
  <si>
    <t>Зайцев П.И.</t>
  </si>
  <si>
    <t>Иванова В.И.</t>
  </si>
  <si>
    <t>Елесин Д.В.</t>
  </si>
  <si>
    <t>Шаталкина З.И.</t>
  </si>
  <si>
    <t>Михайлов В.Н.</t>
  </si>
  <si>
    <t>Крук О.С.</t>
  </si>
  <si>
    <t>Полякова Е.Ю.</t>
  </si>
  <si>
    <t>Валиев Р.З.</t>
  </si>
  <si>
    <t>Рубашов К.Б.</t>
  </si>
  <si>
    <t>Коновалов В.В.</t>
  </si>
  <si>
    <t>Андреева О.Л.</t>
  </si>
  <si>
    <t>Перепеча Н.Н.</t>
  </si>
  <si>
    <t>Сафонов А.И.</t>
  </si>
  <si>
    <t>Ксенофонтова Е.В.</t>
  </si>
  <si>
    <t>Давыдов А.Н.</t>
  </si>
  <si>
    <t>Климова Л.В.</t>
  </si>
  <si>
    <t>Иванов Д.Н.</t>
  </si>
  <si>
    <t>Савицкая Л.Ю.</t>
  </si>
  <si>
    <t>Землякова Н.А.</t>
  </si>
  <si>
    <t>Фадеев Е.В.</t>
  </si>
  <si>
    <t>Мурашкина Л.Д.</t>
  </si>
  <si>
    <t>Киселева О.И.</t>
  </si>
  <si>
    <t>Акопян М.А.</t>
  </si>
  <si>
    <t>Барков А.В.</t>
  </si>
  <si>
    <t>Зайцева Н.И.</t>
  </si>
  <si>
    <t>Табунов И.В.</t>
  </si>
  <si>
    <t>Дряннов А.П.</t>
  </si>
  <si>
    <t>Сисемова Т.В.</t>
  </si>
  <si>
    <t>Горелик Л.Б.</t>
  </si>
  <si>
    <t>Лысенко Е.Е.</t>
  </si>
  <si>
    <t>Малахов И.Н.</t>
  </si>
  <si>
    <t>Киселева  Е.С.</t>
  </si>
  <si>
    <t>Нестеренко А.А.</t>
  </si>
  <si>
    <t>Щеглова Е.И.</t>
  </si>
  <si>
    <t>Майборода О.Г.</t>
  </si>
  <si>
    <t>Белова О.И.</t>
  </si>
  <si>
    <t>Сиянина Л.В.</t>
  </si>
  <si>
    <t>Кияшко И.В.</t>
  </si>
  <si>
    <t>Блонская Г.Н.</t>
  </si>
  <si>
    <t>Булатова Н.В.</t>
  </si>
  <si>
    <t>Антонова Ю.В.</t>
  </si>
  <si>
    <t>Сидорова Л.П.</t>
  </si>
  <si>
    <t>Сабелькин В.В.</t>
  </si>
  <si>
    <t>Шарифуллин М.Ф.</t>
  </si>
  <si>
    <t>Скорняков В.В.</t>
  </si>
  <si>
    <t>Астатурян Н.Ж.</t>
  </si>
  <si>
    <t>Журбенко Ю.И.</t>
  </si>
  <si>
    <t>Варакина Л.В.</t>
  </si>
  <si>
    <t>Кочерженко И.С.</t>
  </si>
  <si>
    <t>Волчихина О.А.</t>
  </si>
  <si>
    <t>Бабаев А.В.</t>
  </si>
  <si>
    <t>Номер офиса</t>
  </si>
  <si>
    <t xml:space="preserve">Ф.И.О. </t>
  </si>
  <si>
    <t>Расход    эл.энергии, кВт-ч</t>
  </si>
  <si>
    <t>00215551-05</t>
  </si>
  <si>
    <t>00237149-05</t>
  </si>
  <si>
    <t>00864827-07</t>
  </si>
  <si>
    <t>02702728-08</t>
  </si>
  <si>
    <t>Офис 2</t>
  </si>
  <si>
    <t>Всего по общедомовым счетчикам</t>
  </si>
  <si>
    <r>
      <t>Этаж 2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(к.3,4) лев. крыло</t>
    </r>
  </si>
  <si>
    <r>
      <t>Этаж 3</t>
    </r>
    <r>
      <rPr>
        <sz val="8"/>
        <rFont val="Arial Cyr"/>
        <charset val="204"/>
      </rPr>
      <t xml:space="preserve"> (к.7) налево/слева</t>
    </r>
  </si>
  <si>
    <r>
      <t>Этаж 4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 xml:space="preserve"> (к.11)          налево/слева</t>
    </r>
  </si>
  <si>
    <t xml:space="preserve"> </t>
  </si>
  <si>
    <t>ТСЖ "Дубки"</t>
  </si>
  <si>
    <t>Неучтенное потребление</t>
  </si>
  <si>
    <t xml:space="preserve">Жилые помещения </t>
  </si>
  <si>
    <t>Подъезды №1 и №2 (68 + 44) = 112 кв-р</t>
  </si>
  <si>
    <t>1/ 01</t>
  </si>
  <si>
    <t>Этаж 3</t>
  </si>
  <si>
    <t>1/ 02</t>
  </si>
  <si>
    <t>0249780-05</t>
  </si>
  <si>
    <t>1/ 03</t>
  </si>
  <si>
    <t>1/ 04</t>
  </si>
  <si>
    <t>1/ 05</t>
  </si>
  <si>
    <t>0270307-05</t>
  </si>
  <si>
    <t>Этаж 4</t>
  </si>
  <si>
    <t>1/ 06</t>
  </si>
  <si>
    <t>1/ 07</t>
  </si>
  <si>
    <t>1/ 08</t>
  </si>
  <si>
    <t>1/ 09</t>
  </si>
  <si>
    <t>Этаж 5</t>
  </si>
  <si>
    <t>1/ 11</t>
  </si>
  <si>
    <t>0269541-05</t>
  </si>
  <si>
    <t>1/ 12</t>
  </si>
  <si>
    <t>1/ 13</t>
  </si>
  <si>
    <t>Этаж 6</t>
  </si>
  <si>
    <t>1/ 14</t>
  </si>
  <si>
    <t>1/ 15</t>
  </si>
  <si>
    <t>1/ 16</t>
  </si>
  <si>
    <t>1/ 17</t>
  </si>
  <si>
    <t>Этаж 7</t>
  </si>
  <si>
    <t>1/ 18</t>
  </si>
  <si>
    <t>1/ 19</t>
  </si>
  <si>
    <t>1/ 20</t>
  </si>
  <si>
    <t>1/ 21</t>
  </si>
  <si>
    <t>Этаж 8</t>
  </si>
  <si>
    <t>1/ 22</t>
  </si>
  <si>
    <t>019055-04</t>
  </si>
  <si>
    <t>1/ 23</t>
  </si>
  <si>
    <t>1/ 24</t>
  </si>
  <si>
    <t>1/ 25</t>
  </si>
  <si>
    <t>Этаж 9</t>
  </si>
  <si>
    <t>1/ 26</t>
  </si>
  <si>
    <t>1/ 27</t>
  </si>
  <si>
    <t>1/ 28</t>
  </si>
  <si>
    <t>0263002-05</t>
  </si>
  <si>
    <t>1/ 29</t>
  </si>
  <si>
    <t>Этаж 10</t>
  </si>
  <si>
    <t>1/ 30</t>
  </si>
  <si>
    <t>00249704-05</t>
  </si>
  <si>
    <t>1/ 31</t>
  </si>
  <si>
    <t>1/ 32</t>
  </si>
  <si>
    <t>0281712-05</t>
  </si>
  <si>
    <t>1/ 33</t>
  </si>
  <si>
    <t>Этаж 11</t>
  </si>
  <si>
    <t>1/ 34</t>
  </si>
  <si>
    <t>1/ 35</t>
  </si>
  <si>
    <t>00379134-05</t>
  </si>
  <si>
    <t>1/ 36</t>
  </si>
  <si>
    <t>1/ 37</t>
  </si>
  <si>
    <t>0270561-05</t>
  </si>
  <si>
    <t>Этаж 12</t>
  </si>
  <si>
    <t>1/ 38</t>
  </si>
  <si>
    <t>1/ 39</t>
  </si>
  <si>
    <t>1/ 40</t>
  </si>
  <si>
    <t>1/ 41</t>
  </si>
  <si>
    <t>Этаж 13</t>
  </si>
  <si>
    <t>1/ 42</t>
  </si>
  <si>
    <t>1/ 43</t>
  </si>
  <si>
    <t>0270630-05</t>
  </si>
  <si>
    <t>1/ 44</t>
  </si>
  <si>
    <t>1/ 45</t>
  </si>
  <si>
    <t>Этаж 14</t>
  </si>
  <si>
    <t>1/ 46</t>
  </si>
  <si>
    <t>1/ 47</t>
  </si>
  <si>
    <t>1/ 48</t>
  </si>
  <si>
    <t>1/ 49</t>
  </si>
  <si>
    <t>Этаж 15</t>
  </si>
  <si>
    <t>1/ 50</t>
  </si>
  <si>
    <t>0249753-05</t>
  </si>
  <si>
    <t>1/ 51</t>
  </si>
  <si>
    <t>1/ 52</t>
  </si>
  <si>
    <t>1/ 53</t>
  </si>
  <si>
    <t>1/ 55</t>
  </si>
  <si>
    <t>1/ 56</t>
  </si>
  <si>
    <t>0282062-05</t>
  </si>
  <si>
    <t>1/ 57</t>
  </si>
  <si>
    <t>1/ 58</t>
  </si>
  <si>
    <t>1/ 59</t>
  </si>
  <si>
    <t>0282026-05</t>
  </si>
  <si>
    <t>1/ 60</t>
  </si>
  <si>
    <t>1/ 61</t>
  </si>
  <si>
    <t>1/ 62</t>
  </si>
  <si>
    <t>1/ 63</t>
  </si>
  <si>
    <t>1/ 64</t>
  </si>
  <si>
    <t>04661480-09</t>
  </si>
  <si>
    <t xml:space="preserve">1/ 65 </t>
  </si>
  <si>
    <t>0270619-05</t>
  </si>
  <si>
    <t>Этаж 19</t>
  </si>
  <si>
    <t>1/ 66</t>
  </si>
  <si>
    <t>0281715-05</t>
  </si>
  <si>
    <t>1/ 67</t>
  </si>
  <si>
    <t>1/ 68</t>
  </si>
  <si>
    <t xml:space="preserve">2/ 69 </t>
  </si>
  <si>
    <t>2/ 70</t>
  </si>
  <si>
    <t>0282060-05</t>
  </si>
  <si>
    <t>2/ 71</t>
  </si>
  <si>
    <t>2/ 72</t>
  </si>
  <si>
    <t>2/ 73</t>
  </si>
  <si>
    <t>2/ 74</t>
  </si>
  <si>
    <t>2/ 75</t>
  </si>
  <si>
    <t>0281548-05</t>
  </si>
  <si>
    <t>2/ 76</t>
  </si>
  <si>
    <t>2/ 77</t>
  </si>
  <si>
    <t>2/ 78</t>
  </si>
  <si>
    <t>2/ 79</t>
  </si>
  <si>
    <t>2/ 80</t>
  </si>
  <si>
    <t>0281824-05</t>
  </si>
  <si>
    <t>2/ 81</t>
  </si>
  <si>
    <t>2/ 82</t>
  </si>
  <si>
    <t>0281851-05</t>
  </si>
  <si>
    <t>2/ 83</t>
  </si>
  <si>
    <t>0282157-05</t>
  </si>
  <si>
    <t>2/ 84</t>
  </si>
  <si>
    <t>0271592-05</t>
  </si>
  <si>
    <t>2/ 85</t>
  </si>
  <si>
    <t>2/ 86</t>
  </si>
  <si>
    <t>2/ 87</t>
  </si>
  <si>
    <t>2/ 88</t>
  </si>
  <si>
    <t>2/ 89</t>
  </si>
  <si>
    <t>2/ 90</t>
  </si>
  <si>
    <t>2/ 91</t>
  </si>
  <si>
    <t>0249699-05</t>
  </si>
  <si>
    <t>2/ 92</t>
  </si>
  <si>
    <t>2/ 93</t>
  </si>
  <si>
    <t>2/ 94</t>
  </si>
  <si>
    <t>2/ 95</t>
  </si>
  <si>
    <t>2/ 96</t>
  </si>
  <si>
    <t>2/ 97</t>
  </si>
  <si>
    <t>2/ 98</t>
  </si>
  <si>
    <t>2/ 99</t>
  </si>
  <si>
    <t>2/ 100</t>
  </si>
  <si>
    <t>0271551-05</t>
  </si>
  <si>
    <t>2/ 101</t>
  </si>
  <si>
    <t>0281644-05</t>
  </si>
  <si>
    <t>2/ 102</t>
  </si>
  <si>
    <t>0282121-05</t>
  </si>
  <si>
    <t>2/ 103</t>
  </si>
  <si>
    <t>2/ 104</t>
  </si>
  <si>
    <t>2/ 105</t>
  </si>
  <si>
    <t>2/ 107</t>
  </si>
  <si>
    <t>2/ 108</t>
  </si>
  <si>
    <t>0271104-05</t>
  </si>
  <si>
    <t>2/ 109</t>
  </si>
  <si>
    <t>2/ 110</t>
  </si>
  <si>
    <t>0270635-05</t>
  </si>
  <si>
    <t>2/ 111</t>
  </si>
  <si>
    <t>0281879-05</t>
  </si>
  <si>
    <t>2/ 112</t>
  </si>
  <si>
    <t>Жилые помещения</t>
  </si>
  <si>
    <t>Подъезд №3 - 25 кв-р</t>
  </si>
  <si>
    <t>3/ 113</t>
  </si>
  <si>
    <t>3/ 114</t>
  </si>
  <si>
    <t>3/ 115</t>
  </si>
  <si>
    <t>3/ 116</t>
  </si>
  <si>
    <t>3/ 117</t>
  </si>
  <si>
    <t>3/ 118</t>
  </si>
  <si>
    <t>3/ 119</t>
  </si>
  <si>
    <t>3/ 120</t>
  </si>
  <si>
    <t>3/ 121</t>
  </si>
  <si>
    <t>3/ 122</t>
  </si>
  <si>
    <t>0270621-05</t>
  </si>
  <si>
    <t>3/ 123</t>
  </si>
  <si>
    <t>0271569-05</t>
  </si>
  <si>
    <t>3/ 124</t>
  </si>
  <si>
    <t>3/ 125</t>
  </si>
  <si>
    <t>3/ 126</t>
  </si>
  <si>
    <t>3/ 127</t>
  </si>
  <si>
    <t>3/ 128</t>
  </si>
  <si>
    <t>3/ 129</t>
  </si>
  <si>
    <t>3/ 130</t>
  </si>
  <si>
    <t>0270641-05</t>
  </si>
  <si>
    <t>3/ 131</t>
  </si>
  <si>
    <t>3/ 132</t>
  </si>
  <si>
    <t>3/ 133</t>
  </si>
  <si>
    <t>3/ 134</t>
  </si>
  <si>
    <t>3/ 135</t>
  </si>
  <si>
    <t>3/ 136</t>
  </si>
  <si>
    <t>3/ 137</t>
  </si>
  <si>
    <t>Подъезды №4 и №5 (25 + 28) = 53 кв-ры</t>
  </si>
  <si>
    <t>Расход     электро-энергии</t>
  </si>
  <si>
    <t>4/ 138</t>
  </si>
  <si>
    <t>0270667-05</t>
  </si>
  <si>
    <t>4/ 139</t>
  </si>
  <si>
    <t>4/ 140</t>
  </si>
  <si>
    <t>4/ 141</t>
  </si>
  <si>
    <t>4/ 142-эт.3</t>
  </si>
  <si>
    <t>4/ 143</t>
  </si>
  <si>
    <t>4/ 144</t>
  </si>
  <si>
    <t>4/ 145</t>
  </si>
  <si>
    <t>4/ 146</t>
  </si>
  <si>
    <t>4/ 147</t>
  </si>
  <si>
    <t>4/ 148</t>
  </si>
  <si>
    <t>0270752-05</t>
  </si>
  <si>
    <t>4/ 149</t>
  </si>
  <si>
    <t>4/ 150</t>
  </si>
  <si>
    <t>4/ 152</t>
  </si>
  <si>
    <t>4/ 153</t>
  </si>
  <si>
    <t>0282055-05</t>
  </si>
  <si>
    <t>4/ 154</t>
  </si>
  <si>
    <t>4/ 155</t>
  </si>
  <si>
    <t>4/ 156</t>
  </si>
  <si>
    <t>4/ 157</t>
  </si>
  <si>
    <t>4/ 158</t>
  </si>
  <si>
    <t>4/ 159</t>
  </si>
  <si>
    <t>4/ 160</t>
  </si>
  <si>
    <t>0253080-05</t>
  </si>
  <si>
    <t>4/ 161</t>
  </si>
  <si>
    <t>4/ 162</t>
  </si>
  <si>
    <t>5/ 163</t>
  </si>
  <si>
    <t>5/ 165</t>
  </si>
  <si>
    <t>5/ 166</t>
  </si>
  <si>
    <t>5/ 167</t>
  </si>
  <si>
    <t>5/ 168</t>
  </si>
  <si>
    <t>5/ 169</t>
  </si>
  <si>
    <t>0249614-05</t>
  </si>
  <si>
    <t>5/ 170</t>
  </si>
  <si>
    <t>0270784-05</t>
  </si>
  <si>
    <t>5/ 171</t>
  </si>
  <si>
    <t>5/ 172</t>
  </si>
  <si>
    <t>0270685-05</t>
  </si>
  <si>
    <t>5/ 173</t>
  </si>
  <si>
    <t>5/ 174</t>
  </si>
  <si>
    <t>5/ 175</t>
  </si>
  <si>
    <t>0249720-05</t>
  </si>
  <si>
    <t>5/ 176</t>
  </si>
  <si>
    <t>5/ 177</t>
  </si>
  <si>
    <t>5/ 179</t>
  </si>
  <si>
    <t>5/ 180</t>
  </si>
  <si>
    <t>5/ 181</t>
  </si>
  <si>
    <t>5/ 182</t>
  </si>
  <si>
    <t>5/ 183</t>
  </si>
  <si>
    <t>5/ 184</t>
  </si>
  <si>
    <t>5/ 185</t>
  </si>
  <si>
    <t>03069071-08</t>
  </si>
  <si>
    <t>5/ 187</t>
  </si>
  <si>
    <t>5/ 188</t>
  </si>
  <si>
    <t>5/ 189</t>
  </si>
  <si>
    <t>5/ 190</t>
  </si>
  <si>
    <t>Корпус 1 =195 кв.</t>
  </si>
  <si>
    <t>Л/ 01</t>
  </si>
  <si>
    <t>2</t>
  </si>
  <si>
    <t>3</t>
  </si>
  <si>
    <t>4</t>
  </si>
  <si>
    <t>5</t>
  </si>
  <si>
    <t>П/ 06</t>
  </si>
  <si>
    <t>7</t>
  </si>
  <si>
    <t>8</t>
  </si>
  <si>
    <t>9</t>
  </si>
  <si>
    <t>Л/10</t>
  </si>
  <si>
    <t>11</t>
  </si>
  <si>
    <t>12</t>
  </si>
  <si>
    <t>13</t>
  </si>
  <si>
    <t>14</t>
  </si>
  <si>
    <t>П/ 15</t>
  </si>
  <si>
    <t>16</t>
  </si>
  <si>
    <t>17</t>
  </si>
  <si>
    <t>18</t>
  </si>
  <si>
    <t>20</t>
  </si>
  <si>
    <t>21</t>
  </si>
  <si>
    <t>22</t>
  </si>
  <si>
    <t>23</t>
  </si>
  <si>
    <t>П/ 24</t>
  </si>
  <si>
    <t>25</t>
  </si>
  <si>
    <t>26</t>
  </si>
  <si>
    <t>27</t>
  </si>
  <si>
    <t>Л/ 28</t>
  </si>
  <si>
    <t>29</t>
  </si>
  <si>
    <t>30</t>
  </si>
  <si>
    <t>31</t>
  </si>
  <si>
    <t>32</t>
  </si>
  <si>
    <t>П/ 33</t>
  </si>
  <si>
    <t>0281501-05</t>
  </si>
  <si>
    <t>34</t>
  </si>
  <si>
    <t>35</t>
  </si>
  <si>
    <t>003490-05</t>
  </si>
  <si>
    <t>36</t>
  </si>
  <si>
    <t>Л/37</t>
  </si>
  <si>
    <t>Эт. №6</t>
  </si>
  <si>
    <t>38</t>
  </si>
  <si>
    <t>39</t>
  </si>
  <si>
    <t>40</t>
  </si>
  <si>
    <t>41</t>
  </si>
  <si>
    <t>П/42</t>
  </si>
  <si>
    <t>Л/ 46</t>
  </si>
  <si>
    <t>Эт. №7</t>
  </si>
  <si>
    <t>П/ 51</t>
  </si>
  <si>
    <t>52</t>
  </si>
  <si>
    <t>53</t>
  </si>
  <si>
    <t>54</t>
  </si>
  <si>
    <t>Л/ 55</t>
  </si>
  <si>
    <t>Эт. № 8</t>
  </si>
  <si>
    <t>56</t>
  </si>
  <si>
    <t>57</t>
  </si>
  <si>
    <t>58</t>
  </si>
  <si>
    <t>59</t>
  </si>
  <si>
    <t>61</t>
  </si>
  <si>
    <t>62</t>
  </si>
  <si>
    <t>63</t>
  </si>
  <si>
    <t>Л/ 64</t>
  </si>
  <si>
    <t>65</t>
  </si>
  <si>
    <t>66</t>
  </si>
  <si>
    <t>00377336-05</t>
  </si>
  <si>
    <t>67</t>
  </si>
  <si>
    <t>68</t>
  </si>
  <si>
    <t>70</t>
  </si>
  <si>
    <t>71</t>
  </si>
  <si>
    <t>Л/72</t>
  </si>
  <si>
    <t>Эт. №10</t>
  </si>
  <si>
    <t>73</t>
  </si>
  <si>
    <t>74</t>
  </si>
  <si>
    <t>75</t>
  </si>
  <si>
    <t>76</t>
  </si>
  <si>
    <t>П/ 77</t>
  </si>
  <si>
    <t>78</t>
  </si>
  <si>
    <t>79</t>
  </si>
  <si>
    <t>80</t>
  </si>
  <si>
    <t>Л/ 81</t>
  </si>
  <si>
    <t>82</t>
  </si>
  <si>
    <t>83</t>
  </si>
  <si>
    <t>85</t>
  </si>
  <si>
    <t>П/ 86</t>
  </si>
  <si>
    <t>87</t>
  </si>
  <si>
    <t>88</t>
  </si>
  <si>
    <t>89</t>
  </si>
  <si>
    <t>91</t>
  </si>
  <si>
    <t>93</t>
  </si>
  <si>
    <t>П/94</t>
  </si>
  <si>
    <t>95</t>
  </si>
  <si>
    <t>96</t>
  </si>
  <si>
    <t>97</t>
  </si>
  <si>
    <t>Л/ 98</t>
  </si>
  <si>
    <t>99</t>
  </si>
  <si>
    <t>100</t>
  </si>
  <si>
    <t>101</t>
  </si>
  <si>
    <t>102</t>
  </si>
  <si>
    <t>П/103</t>
  </si>
  <si>
    <t>104</t>
  </si>
  <si>
    <t>105</t>
  </si>
  <si>
    <t>106</t>
  </si>
  <si>
    <t>Эт. №14</t>
  </si>
  <si>
    <t>108</t>
  </si>
  <si>
    <t>110</t>
  </si>
  <si>
    <t>111</t>
  </si>
  <si>
    <t>П/112</t>
  </si>
  <si>
    <t>113</t>
  </si>
  <si>
    <t>114</t>
  </si>
  <si>
    <t>115</t>
  </si>
  <si>
    <t>Л/116</t>
  </si>
  <si>
    <t>117</t>
  </si>
  <si>
    <t>118</t>
  </si>
  <si>
    <t>119</t>
  </si>
  <si>
    <t>120</t>
  </si>
  <si>
    <t>П/121</t>
  </si>
  <si>
    <t>122</t>
  </si>
  <si>
    <t>123</t>
  </si>
  <si>
    <t>124</t>
  </si>
  <si>
    <t>Л/125</t>
  </si>
  <si>
    <t>126</t>
  </si>
  <si>
    <t>127</t>
  </si>
  <si>
    <t>128</t>
  </si>
  <si>
    <t>129</t>
  </si>
  <si>
    <t>П/130</t>
  </si>
  <si>
    <t>131</t>
  </si>
  <si>
    <t>132</t>
  </si>
  <si>
    <t>133</t>
  </si>
  <si>
    <t>Л/134</t>
  </si>
  <si>
    <t>00377084-06</t>
  </si>
  <si>
    <t>Эт. №17</t>
  </si>
  <si>
    <t>135</t>
  </si>
  <si>
    <t>00377154-05</t>
  </si>
  <si>
    <t>136</t>
  </si>
  <si>
    <t>137</t>
  </si>
  <si>
    <t>138</t>
  </si>
  <si>
    <t>00379606-05</t>
  </si>
  <si>
    <t>П/139</t>
  </si>
  <si>
    <t>140</t>
  </si>
  <si>
    <t>141</t>
  </si>
  <si>
    <t>142</t>
  </si>
  <si>
    <t>Л/143</t>
  </si>
  <si>
    <t>Эт. №18</t>
  </si>
  <si>
    <t>144</t>
  </si>
  <si>
    <t>145</t>
  </si>
  <si>
    <t>146</t>
  </si>
  <si>
    <t>147</t>
  </si>
  <si>
    <t>П/148</t>
  </si>
  <si>
    <t>149</t>
  </si>
  <si>
    <t>150</t>
  </si>
  <si>
    <t>151</t>
  </si>
  <si>
    <t>Л/152</t>
  </si>
  <si>
    <t>153</t>
  </si>
  <si>
    <t>155</t>
  </si>
  <si>
    <t>156</t>
  </si>
  <si>
    <t>00377303-05</t>
  </si>
  <si>
    <t>П/157</t>
  </si>
  <si>
    <t>158</t>
  </si>
  <si>
    <t>159</t>
  </si>
  <si>
    <t>160</t>
  </si>
  <si>
    <t>Л/161</t>
  </si>
  <si>
    <t>Эт. №20</t>
  </si>
  <si>
    <t>162</t>
  </si>
  <si>
    <t>163</t>
  </si>
  <si>
    <t>164</t>
  </si>
  <si>
    <t>165</t>
  </si>
  <si>
    <t>П/166</t>
  </si>
  <si>
    <t>167</t>
  </si>
  <si>
    <t>168</t>
  </si>
  <si>
    <t>169</t>
  </si>
  <si>
    <t>Л/170</t>
  </si>
  <si>
    <t>Эт. №21</t>
  </si>
  <si>
    <t>171</t>
  </si>
  <si>
    <t>172</t>
  </si>
  <si>
    <t>173</t>
  </si>
  <si>
    <t>174</t>
  </si>
  <si>
    <t>П/175</t>
  </si>
  <si>
    <t>176</t>
  </si>
  <si>
    <t>177</t>
  </si>
  <si>
    <t>177а</t>
  </si>
  <si>
    <t>Л/178</t>
  </si>
  <si>
    <t>Эт. №22</t>
  </si>
  <si>
    <t>179</t>
  </si>
  <si>
    <t>180</t>
  </si>
  <si>
    <t>181</t>
  </si>
  <si>
    <t>182</t>
  </si>
  <si>
    <t>П/183</t>
  </si>
  <si>
    <t>184</t>
  </si>
  <si>
    <t>185</t>
  </si>
  <si>
    <t>186</t>
  </si>
  <si>
    <t>188</t>
  </si>
  <si>
    <t>189</t>
  </si>
  <si>
    <t>190</t>
  </si>
  <si>
    <t>191</t>
  </si>
  <si>
    <t>П/192</t>
  </si>
  <si>
    <t>193</t>
  </si>
  <si>
    <t>194</t>
  </si>
  <si>
    <t>195</t>
  </si>
  <si>
    <t>05109765-09</t>
  </si>
  <si>
    <t>05553234-09</t>
  </si>
  <si>
    <t>00376956-05</t>
  </si>
  <si>
    <t>00377557-05</t>
  </si>
  <si>
    <t>00347109-05</t>
  </si>
  <si>
    <t>00377060-05</t>
  </si>
  <si>
    <t>00377470-05</t>
  </si>
  <si>
    <t>00377562-05</t>
  </si>
  <si>
    <t>00377503-05</t>
  </si>
  <si>
    <t>00377420-05</t>
  </si>
  <si>
    <t>Установ. 29.01.10</t>
  </si>
  <si>
    <t>Эт. №5</t>
  </si>
  <si>
    <r>
      <t>Этаж 1</t>
    </r>
    <r>
      <rPr>
        <sz val="8"/>
        <rFont val="Arial Cyr"/>
        <charset val="204"/>
      </rPr>
      <t xml:space="preserve"> (к. 1)  лев. крыло</t>
    </r>
  </si>
  <si>
    <t xml:space="preserve">02/Л.крыло-эт.1/              тех.этаж </t>
  </si>
  <si>
    <t>01/Л.крыло-эт.1/           подвал/ тех.эт.</t>
  </si>
  <si>
    <t>03/Л.крыло-эт.1/              тех. этаж</t>
  </si>
  <si>
    <t>04/П.крыло-эт.1/    подвал/ тех.эт.</t>
  </si>
  <si>
    <t>05/Ф.-П.кр.-эт.1/             подвал/тех.эт.</t>
  </si>
  <si>
    <t>06/Ф.-П.кр.-эт.1/ подвал/тех.эт.</t>
  </si>
  <si>
    <t>05688517-10</t>
  </si>
  <si>
    <t>Всего по Жилкомплексу</t>
  </si>
  <si>
    <t xml:space="preserve">Места общего пользования </t>
  </si>
  <si>
    <t>Резцова А.</t>
  </si>
  <si>
    <t>06128085-10</t>
  </si>
  <si>
    <t>05925429-10</t>
  </si>
  <si>
    <t>Долгов Иван Алексеев.       768-58-93 /эл.авт. № 1</t>
  </si>
  <si>
    <t>Кв-ры отгорожены от лифт. холла метал.дверью</t>
  </si>
  <si>
    <t>Пирогов Н.А.</t>
  </si>
  <si>
    <t>06626323-10</t>
  </si>
  <si>
    <t>б/н-с.1-Ф        Подвал /дв.7</t>
  </si>
  <si>
    <t>Общий коридор</t>
  </si>
  <si>
    <t>006887670-10</t>
  </si>
  <si>
    <t>Ананьева О.И.</t>
  </si>
  <si>
    <t>Коэфициент потерь (Кп) для нежилых помещений корпуса 1</t>
  </si>
  <si>
    <t>07173213-10</t>
  </si>
  <si>
    <t>Установ. 30.11.10</t>
  </si>
  <si>
    <t>Установ. 26.11.10</t>
  </si>
  <si>
    <t>07173067-10</t>
  </si>
  <si>
    <t>07173192-10</t>
  </si>
  <si>
    <t>Установ. 9.12.10</t>
  </si>
  <si>
    <t>07173259-10</t>
  </si>
  <si>
    <t>07167438-10</t>
  </si>
  <si>
    <t>06627290-10</t>
  </si>
  <si>
    <t>Шкаф закр. навес. замком</t>
  </si>
  <si>
    <t>На дверь входа в межквар. коридор установ. наклад.замок</t>
  </si>
  <si>
    <t>Коломиец А.Г.</t>
  </si>
  <si>
    <t xml:space="preserve">Установ.26.01.11 </t>
  </si>
  <si>
    <t>07173216-10</t>
  </si>
  <si>
    <t>Клевец И.Д.</t>
  </si>
  <si>
    <t>07193389-10</t>
  </si>
  <si>
    <t>07647648-10</t>
  </si>
  <si>
    <t>07658879-10</t>
  </si>
  <si>
    <t xml:space="preserve">Установ.22.03.11 </t>
  </si>
  <si>
    <t>07429100-10</t>
  </si>
  <si>
    <t>М.О. филиал ФГУП Ростехинвентаризация -Федер.БТИ. 8 964 725 15 08 Владимир Петрович</t>
  </si>
  <si>
    <t>07649441-10</t>
  </si>
  <si>
    <t xml:space="preserve">Установ.6.05.11 </t>
  </si>
  <si>
    <t>0669506-10</t>
  </si>
  <si>
    <t>07658976-10</t>
  </si>
  <si>
    <t>ОАО "Центральный телеграф"</t>
  </si>
  <si>
    <t>07647642-10</t>
  </si>
  <si>
    <t>Установ. 6.06.11</t>
  </si>
  <si>
    <t>0282163-05</t>
  </si>
  <si>
    <t>0270651-05</t>
  </si>
  <si>
    <t>Шерстнева Е.Н.</t>
  </si>
  <si>
    <t>Установ. 30.06.11</t>
  </si>
  <si>
    <t>07660681-10</t>
  </si>
  <si>
    <t>07344264-10</t>
  </si>
  <si>
    <t>07429130-10</t>
  </si>
  <si>
    <t>08641148-11</t>
  </si>
  <si>
    <t>Откл. в 2009 г. ?     Задолженность.</t>
  </si>
  <si>
    <t>08630360-11</t>
  </si>
  <si>
    <t>Установ. 1.08.11</t>
  </si>
  <si>
    <t>08342811-11</t>
  </si>
  <si>
    <t>08131988-11</t>
  </si>
  <si>
    <t>Установ. 17.12.10</t>
  </si>
  <si>
    <t>08926803-11</t>
  </si>
  <si>
    <t>1/ 54</t>
  </si>
  <si>
    <t>08132048-11</t>
  </si>
  <si>
    <t>ОТЧЕТ</t>
  </si>
  <si>
    <t>Всего</t>
  </si>
  <si>
    <t>Узнать о показаниях общих приборов учета и другую интересную информацию Вы можете</t>
  </si>
  <si>
    <t>Показания индивидуальных приборов учета холодного и горячего водоснабжения подаются</t>
  </si>
  <si>
    <t>Тариф, руб.</t>
  </si>
  <si>
    <t>Сумма, руб.</t>
  </si>
  <si>
    <r>
      <t xml:space="preserve">на сайте ТСЖ "ДУБКИ" </t>
    </r>
    <r>
      <rPr>
        <b/>
        <sz val="11"/>
        <color indexed="8"/>
        <rFont val="Calibri"/>
        <family val="2"/>
        <charset val="204"/>
      </rPr>
      <t>www.tsj-dubki.ru</t>
    </r>
  </si>
  <si>
    <t>Диспетчерская ТСЖ "ДУБКИ" тел. 8-495-544-49-11, 8-498-600-34-11</t>
  </si>
  <si>
    <t>ежемесячно в диспетчерскую до 25 числа расчетного месяца.</t>
  </si>
  <si>
    <t>С учетом общего коридора</t>
  </si>
  <si>
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корпусов 4, 5, 6</t>
  </si>
  <si>
    <t>07-08/П.крыло - эт.1/ тех.эт.</t>
  </si>
  <si>
    <t>на один кв.м. находящийся в собственности</t>
  </si>
  <si>
    <t>Ростехинвентаризация</t>
  </si>
  <si>
    <t>08343204-11</t>
  </si>
  <si>
    <t>08132068-11</t>
  </si>
  <si>
    <t>08169940-11</t>
  </si>
  <si>
    <r>
      <rPr>
        <sz val="7"/>
        <rFont val="Arial Cyr"/>
        <charset val="204"/>
      </rPr>
      <t>Уст. 4.04.12 /</t>
    </r>
    <r>
      <rPr>
        <sz val="8"/>
        <rFont val="Arial Cyr"/>
        <charset val="204"/>
      </rPr>
      <t>Эт. №19</t>
    </r>
  </si>
  <si>
    <t>08342446-11</t>
  </si>
  <si>
    <t>Ворота_2 кВт-ч/сут обогрев 0,5 кВт-ч/12 ч</t>
  </si>
  <si>
    <t>27 кВт-ч х 33 сут = 891 кВт-ч</t>
  </si>
  <si>
    <t>Корнеев Сергей Виктор.          505-00-08 /эл.авт. № 2</t>
  </si>
  <si>
    <t>00316958-05</t>
  </si>
  <si>
    <t>00377356-05</t>
  </si>
  <si>
    <t>Показания общих счетчиков</t>
  </si>
  <si>
    <t>Итого</t>
  </si>
  <si>
    <t>ОПУ итого</t>
  </si>
  <si>
    <t>Корпус 3</t>
  </si>
  <si>
    <t>секция №2 оф. 9А</t>
  </si>
  <si>
    <t>08571647-11</t>
  </si>
  <si>
    <t>Неустойчивая индикац           Сред. 230 кВт-ч/ мес.</t>
  </si>
  <si>
    <t>ВСЕГО</t>
  </si>
  <si>
    <t>Нежилые помещения</t>
  </si>
  <si>
    <r>
  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</t>
    </r>
    <r>
      <rPr>
        <b/>
        <u/>
        <sz val="16"/>
        <color indexed="8"/>
        <rFont val="Calibri"/>
        <family val="2"/>
        <charset val="204"/>
      </rPr>
      <t xml:space="preserve"> корп. 2</t>
    </r>
  </si>
  <si>
    <t>Карташова Марина Леонидовна</t>
  </si>
  <si>
    <t>Волович Татьяна Анатольевна</t>
  </si>
  <si>
    <t>Бучарская Марина Вадимовна</t>
  </si>
  <si>
    <t>Данилова Людмила Сергеевна</t>
  </si>
  <si>
    <t>Махмудов Александр Ахмеджанович</t>
  </si>
  <si>
    <t>Мартынова Ксения Владимировна</t>
  </si>
  <si>
    <t>Джилавян Гагик Альбертович</t>
  </si>
  <si>
    <t>Трапезникова Татьяна Леонидовна</t>
  </si>
  <si>
    <t>Штилс Елена Викторовна</t>
  </si>
  <si>
    <t>Герасимова Галина Николаевна</t>
  </si>
  <si>
    <t>Габуния Реваз Омарович</t>
  </si>
  <si>
    <t>Юрченко Наталья Валерьевна</t>
  </si>
  <si>
    <t>Безиров Анзор Баилович</t>
  </si>
  <si>
    <t>Журба Ольга Петровна</t>
  </si>
  <si>
    <t>Морковник Галина Алексевна</t>
  </si>
  <si>
    <t>Берченко Лариса Евгеньевна</t>
  </si>
  <si>
    <t>Яблокова  Евгения Константиновна</t>
  </si>
  <si>
    <t>Кураков Александр Игоревич</t>
  </si>
  <si>
    <t>Алексеев Андрей Николаевич</t>
  </si>
  <si>
    <t>Антосиков Сергей Аркадьевич</t>
  </si>
  <si>
    <t>Улановская Валентина Александровна</t>
  </si>
  <si>
    <t>Веропотвельян Михаил Петрович</t>
  </si>
  <si>
    <t>Баландин Николай Анатольевич</t>
  </si>
  <si>
    <t>Ляхова Юлия Владимировна</t>
  </si>
  <si>
    <t>Ипатова Ирина Юрьевна</t>
  </si>
  <si>
    <t>Смецкой Дмитрий Леонидович</t>
  </si>
  <si>
    <t>Ашуров Евгений Геннадьевич</t>
  </si>
  <si>
    <t>Хольнов Алексей Игоревич</t>
  </si>
  <si>
    <t>Хольнова Ольга Валерьевна</t>
  </si>
  <si>
    <t>Васильева Наталья Евгеньевна</t>
  </si>
  <si>
    <t>Емуович Владимир Миганович</t>
  </si>
  <si>
    <t>Зарубин Дмитрий Сергеевич</t>
  </si>
  <si>
    <t>Малышева Екатерина Алексеевна</t>
  </si>
  <si>
    <t>Забродина Людмила Юрьевна</t>
  </si>
  <si>
    <t>Булочников Михаил Евгеньевич</t>
  </si>
  <si>
    <t>Барсегян Наира Кимовна</t>
  </si>
  <si>
    <t>Казакова Ираида Александровна</t>
  </si>
  <si>
    <t>Добролович Ольга Владимировна</t>
  </si>
  <si>
    <t>Шушерова Ольга Сергеевна</t>
  </si>
  <si>
    <t>Лалыкина Светлана Александровна</t>
  </si>
  <si>
    <t>Ивлева Олеся Викторовна</t>
  </si>
  <si>
    <t>Сербина Алеся Евгеньевна</t>
  </si>
  <si>
    <t>Озолина Влада Владимировна</t>
  </si>
  <si>
    <t>Недзвецкая Елена Аатольевна</t>
  </si>
  <si>
    <t>Черницын Владимир Николаевич</t>
  </si>
  <si>
    <t>Триполева Татьяна Николаевна</t>
  </si>
  <si>
    <t>Мизинчикова Галина Борисовна</t>
  </si>
  <si>
    <t>Маметов Тагир Равильевич</t>
  </si>
  <si>
    <t>Тришкина Любовь Владимировна</t>
  </si>
  <si>
    <t>Коломиец Андрей Григорьевич</t>
  </si>
  <si>
    <t>Муллин И.Г., Муллин С.М.</t>
  </si>
  <si>
    <t>Пименов Владимир Иванович</t>
  </si>
  <si>
    <t>Андрианова Анастасия Андреевна</t>
  </si>
  <si>
    <t>Филатова Галина Викторовна</t>
  </si>
  <si>
    <t>Олефиренко Александр Федорович</t>
  </si>
  <si>
    <t>Гончаров Алексей Александрович</t>
  </si>
  <si>
    <t>Демченко Игорь Анатольевич</t>
  </si>
  <si>
    <t>Пашян Норайр Саргисович</t>
  </si>
  <si>
    <t>Рудных Михаил Леонидович</t>
  </si>
  <si>
    <t>Вилков Алексей Викторович</t>
  </si>
  <si>
    <t>Шагинов Олег Макарович</t>
  </si>
  <si>
    <t>Зелепукин Игорь Владимирович</t>
  </si>
  <si>
    <t>Соколова Светлана Васильевна</t>
  </si>
  <si>
    <t>Сабина Дмитрий Валерьевич</t>
  </si>
  <si>
    <t>Куликова Зоя Ивановна</t>
  </si>
  <si>
    <t>Гусихин Александр Владимирович</t>
  </si>
  <si>
    <t>Мерясев Сергей Михайлович</t>
  </si>
  <si>
    <t>Кухарский Стефан Владимирович</t>
  </si>
  <si>
    <t>Новиков Николай Николаевич</t>
  </si>
  <si>
    <t>Кириллова Ирина Федоровна</t>
  </si>
  <si>
    <t>Дробенко Нина Ивановна</t>
  </si>
  <si>
    <t>Дробенко Василий Петрович</t>
  </si>
  <si>
    <t>Воеводин Михаил Александрович</t>
  </si>
  <si>
    <r>
      <t xml:space="preserve">Подъезд </t>
    </r>
    <r>
      <rPr>
        <b/>
        <sz val="8"/>
        <rFont val="Arial Cyr"/>
        <charset val="204"/>
      </rPr>
      <t>квартира</t>
    </r>
  </si>
  <si>
    <t>Имамов Марсель Мирсадетдинович</t>
  </si>
  <si>
    <t>Золотарев Мирослав Игоревич</t>
  </si>
  <si>
    <t>Соловьева Елена Владимировна</t>
  </si>
  <si>
    <t>Амбарян Айваз Мамбрикович</t>
  </si>
  <si>
    <t>Лисичкина Надежда Анатольевна</t>
  </si>
  <si>
    <t>Лисичкин Валентин Александрович</t>
  </si>
  <si>
    <t>Гаврилова Оксана Михайловна</t>
  </si>
  <si>
    <t>Аверина Елена Викторовна</t>
  </si>
  <si>
    <t>Сизых Сергей Иванович</t>
  </si>
  <si>
    <t>Джерук Игорь Иванович</t>
  </si>
  <si>
    <t>Никуленко Ольга Викторовна</t>
  </si>
  <si>
    <t>Мусаева Сусанна Короглу кызы</t>
  </si>
  <si>
    <t>Казанцева Любовь Георгиевна</t>
  </si>
  <si>
    <t>Фандеева Татьяна Андреевна</t>
  </si>
  <si>
    <t>Тазитдинова Расима Явдатовна</t>
  </si>
  <si>
    <t>Игнатов Николай Львович</t>
  </si>
  <si>
    <t>Савченко Ирина Валентиновна</t>
  </si>
  <si>
    <t>Манбетов Олег Эркинович</t>
  </si>
  <si>
    <t>Пирогов Николай Анатольевич</t>
  </si>
  <si>
    <t>Пирогова Елена Евгеньевна</t>
  </si>
  <si>
    <t>Торопов Михаил Евгеньевич</t>
  </si>
  <si>
    <t>Козлова Ольга Юрьевна</t>
  </si>
  <si>
    <t>Агапова Галина Александровна</t>
  </si>
  <si>
    <t>Тремасов Александр Николаевич</t>
  </si>
  <si>
    <t>Марков Игорь Анатольевич</t>
  </si>
  <si>
    <t>Солодова Лариса Николаевна</t>
  </si>
  <si>
    <t>Рудавин Андрей Александрович</t>
  </si>
  <si>
    <t>Глазунов Николай Алексеевич</t>
  </si>
  <si>
    <t>Иванова Галина Юрьевна</t>
  </si>
  <si>
    <t>Масловский Андрей Иванович</t>
  </si>
  <si>
    <t>Орлов Сергей Евгеньевич</t>
  </si>
  <si>
    <t>Левашина Галина Алексеевна</t>
  </si>
  <si>
    <t>Орлова Софья Залмановна</t>
  </si>
  <si>
    <t>Сергиенко Андрей Витальевич</t>
  </si>
  <si>
    <t>Безуглова Надежда Павловна</t>
  </si>
  <si>
    <t>Жулина Жанна Николаевна</t>
  </si>
  <si>
    <t>Панин А.А., Невская Н.Г.</t>
  </si>
  <si>
    <t>Абдрахманов Альберт Тукаевич</t>
  </si>
  <si>
    <t>Гаспарян Эдуард Хосровович</t>
  </si>
  <si>
    <t>Орлова Ирина Викторовна</t>
  </si>
  <si>
    <t>Померанцев Леонид Львович</t>
  </si>
  <si>
    <t>Колесников Валерий Николаевич</t>
  </si>
  <si>
    <t>Петров Юрий Дмитриевич</t>
  </si>
  <si>
    <t>Сивохо Любовь Львовна</t>
  </si>
  <si>
    <t>Маметова Джамиля Равильевна</t>
  </si>
  <si>
    <t>Вершинин Александр Владимирович</t>
  </si>
  <si>
    <t>Техан Вячеслав Степанович</t>
  </si>
  <si>
    <t>Джибути Богдан Ягоевич</t>
  </si>
  <si>
    <t>Корнеев Сергей Викторович</t>
  </si>
  <si>
    <t>Багапов Ринат Гатиятович</t>
  </si>
  <si>
    <t>Карташова Ирина Владимировна</t>
  </si>
  <si>
    <t>Приспешкин Андрей Вячеславович</t>
  </si>
  <si>
    <t>Клемешева Лилия Михайловна</t>
  </si>
  <si>
    <t>Сизикова Маргарита Александровна</t>
  </si>
  <si>
    <t>Карпушина Тамара Алексеевна</t>
  </si>
  <si>
    <t>Борисова Элина Вячеславовна</t>
  </si>
  <si>
    <t>Малина Кристина Витальевна</t>
  </si>
  <si>
    <t>Басс Михаил Васильевич</t>
  </si>
  <si>
    <t>Шендрикова Ирина Анатольевна</t>
  </si>
  <si>
    <t>Макарян Карине Хореновна</t>
  </si>
  <si>
    <t>Казакова Елена Александровна</t>
  </si>
  <si>
    <t>Юрковская Зоя Вадимовна</t>
  </si>
  <si>
    <t>Романовский Сергей Викторович</t>
  </si>
  <si>
    <t>Карбышев Сергей Анатольевич</t>
  </si>
  <si>
    <t>Макаева Рамиля Алимжановна</t>
  </si>
  <si>
    <t>Акулин Андрей Викторович</t>
  </si>
  <si>
    <t>Пестряков Алексей Николаевич</t>
  </si>
  <si>
    <t>Павлюк Юрий Алексеевич</t>
  </si>
  <si>
    <t>Каграманов Альберт Робертович</t>
  </si>
  <si>
    <t>Ванькович Андрей Андреевич</t>
  </si>
  <si>
    <t>Каграманова Инеса Мнацакановна</t>
  </si>
  <si>
    <t>Тропин Даниил Николаевич</t>
  </si>
  <si>
    <t>Чижова Элина Владимировна</t>
  </si>
  <si>
    <t>Хорольский Роман Анатольевич</t>
  </si>
  <si>
    <t>Самонова Светлана Борисовна</t>
  </si>
  <si>
    <t>Хоточкин Сергей Викторович</t>
  </si>
  <si>
    <t>Горбатых А.И., Жигулина Т.А.</t>
  </si>
  <si>
    <t>Шульга Екатерина Вячеславовна</t>
  </si>
  <si>
    <t>Мозалева Александра Сергеевна</t>
  </si>
  <si>
    <t>Власов Армен Георгиевич</t>
  </si>
  <si>
    <t>Политаев Игорь Петрович</t>
  </si>
  <si>
    <t>Бутенко Иван Павлович</t>
  </si>
  <si>
    <t>Егин Александр Петрович</t>
  </si>
  <si>
    <t>Керопян Нигогос Наслетович</t>
  </si>
  <si>
    <t>Богословский Владимир Александрович</t>
  </si>
  <si>
    <t>Тучин Александр Васильевич</t>
  </si>
  <si>
    <t>Немова Елена Ивановна</t>
  </si>
  <si>
    <t>Шабашова Валентина Владимировна</t>
  </si>
  <si>
    <t>Захарьящева Виктория Викторовна</t>
  </si>
  <si>
    <t>Младенец Ирина Викторовна</t>
  </si>
  <si>
    <t>Дробышев Юрий Викторович</t>
  </si>
  <si>
    <t>Керопян Баграт Наслетович</t>
  </si>
  <si>
    <t>Захарина Галина Валентиновна</t>
  </si>
  <si>
    <t>Тарасова Светлана Евгеньевна</t>
  </si>
  <si>
    <t>Прокопчук Олег Сергеевич</t>
  </si>
  <si>
    <t>Бердиев Ревшен Акмуратович</t>
  </si>
  <si>
    <t>Алексанян Армен Альбертович</t>
  </si>
  <si>
    <t>Куриленок Анжела Васильевна</t>
  </si>
  <si>
    <t>Петухов Петр Никитьевич</t>
  </si>
  <si>
    <t>Хохлова Ирина Дмитриевна</t>
  </si>
  <si>
    <t>Желоболова Ольга Петровна</t>
  </si>
  <si>
    <t>Корнеев Василий Анатольевич</t>
  </si>
  <si>
    <t>Криворотенко Александр Сергеевич</t>
  </si>
  <si>
    <t>Федорова Нина Васильевна</t>
  </si>
  <si>
    <t>Ледина Галина Викторовна</t>
  </si>
  <si>
    <t>Вязев Виктор Иванович</t>
  </si>
  <si>
    <t>Храмков Вадим Геннадьевич</t>
  </si>
  <si>
    <t>Воробьев Николай Петрович</t>
  </si>
  <si>
    <t>Гудкова Елена Анатольевна</t>
  </si>
  <si>
    <t>Устинов Михаил Владимирович</t>
  </si>
  <si>
    <t>Ермолов Алексей Евгеньевич</t>
  </si>
  <si>
    <t>Лебедева Наталья Анатольевна</t>
  </si>
  <si>
    <t>Медведева Антонина Васильевна</t>
  </si>
  <si>
    <t>Елашвили Хана Иосифовна</t>
  </si>
  <si>
    <t>Сайганова Ирина Геннадьевна</t>
  </si>
  <si>
    <t>Даниловский Иван Вячеславович</t>
  </si>
  <si>
    <t>Цедрик Владимир Харитонович</t>
  </si>
  <si>
    <t>Таболин Виктор Иванович</t>
  </si>
  <si>
    <t>Комлев В.И., Перминова Е. В.</t>
  </si>
  <si>
    <t>Смагин Петр Иванович</t>
  </si>
  <si>
    <t>Алиев Рафаил Вахид оглы</t>
  </si>
  <si>
    <t>Волков А.А., Волкова А.А.</t>
  </si>
  <si>
    <t>Невенгловская Людмила  Юрьевна</t>
  </si>
  <si>
    <t>Шульгин С.Б., Шульгина С.А.</t>
  </si>
  <si>
    <t>Козак Ирина Меликовна</t>
  </si>
  <si>
    <t>Рыбаков Максим Евгеньевич</t>
  </si>
  <si>
    <t>Дезорцев Юрий Геннадьевич</t>
  </si>
  <si>
    <t>Ковалев Геннадий Иванович</t>
  </si>
  <si>
    <t>Лысенко И.В., Лысенко А.В.</t>
  </si>
  <si>
    <t>Ефимов Дмитрий Александрович</t>
  </si>
  <si>
    <t>Рузанов Виктор Павлович</t>
  </si>
  <si>
    <t>Глоба Наталия Семеновна</t>
  </si>
  <si>
    <t>Ларионов Алексей Александрович</t>
  </si>
  <si>
    <t>Ткаченко Мария Владимировна</t>
  </si>
  <si>
    <t>Давыдов Александр Владимирович</t>
  </si>
  <si>
    <t>Казанский Алексей Георгиевич</t>
  </si>
  <si>
    <t>Смирнов Александр Анатольевич</t>
  </si>
  <si>
    <t>Чунь Алексей Олегович</t>
  </si>
  <si>
    <t>Подопригора Ксения Валентиновна</t>
  </si>
  <si>
    <t>Морозов Дмитрий Владимирович</t>
  </si>
  <si>
    <t>Новикова Ольга Ивановна</t>
  </si>
  <si>
    <t>Левит Аркадий Олегович</t>
  </si>
  <si>
    <t>Трунов Олег Борисович</t>
  </si>
  <si>
    <t>Самулкин Станислав Сергеевич</t>
  </si>
  <si>
    <t>Дорофеева Ольга Сергеевна</t>
  </si>
  <si>
    <t>Чурсина Оксана Владимировна</t>
  </si>
  <si>
    <t>Айриян Наталья Ивановна</t>
  </si>
  <si>
    <t>Красинец Раиса Алексеевна</t>
  </si>
  <si>
    <t>Андреева Виктория Альбертовна</t>
  </si>
  <si>
    <t>Дзюба Ольга Евгеньевна</t>
  </si>
  <si>
    <t>Акопян Сусан Сарибековна</t>
  </si>
  <si>
    <t>Шушпанов Алексей Васильевич</t>
  </si>
  <si>
    <t>Сергеев Александр Игоревич</t>
  </si>
  <si>
    <t>Громов Павел Вячеславович</t>
  </si>
  <si>
    <t>Ларионов Борис Васильевич</t>
  </si>
  <si>
    <t>Ефимова Юлия Юрьевна</t>
  </si>
  <si>
    <t>Белова Светлана Марковна</t>
  </si>
  <si>
    <t>Дзгоева Мадина Шамилевна</t>
  </si>
  <si>
    <t>Коновалова Татьяна Васильевна</t>
  </si>
  <si>
    <t>Неволин Алексей Анатольевич</t>
  </si>
  <si>
    <t>Мельник Анастасия Сергеевна</t>
  </si>
  <si>
    <t>Алмосова  Наталья Даниловна</t>
  </si>
  <si>
    <t>Гаспарян Нунэ Александровна</t>
  </si>
  <si>
    <t>Соколов Дмитрий Андреевич</t>
  </si>
  <si>
    <t>Игнатьев Андрей Юрьевич</t>
  </si>
  <si>
    <t>Данилов Олег Борисович</t>
  </si>
  <si>
    <t>Астафьева Екатерина Юрьевна</t>
  </si>
  <si>
    <t>Свахина Наталья Николаевна</t>
  </si>
  <si>
    <t>Турукин Игорь Геннадьевич</t>
  </si>
  <si>
    <t>Зайцев П.И., Зайцев И.П.</t>
  </si>
  <si>
    <t>Иванова Валентина Ивановна</t>
  </si>
  <si>
    <t>Елесин Дмитрий Вячеславович</t>
  </si>
  <si>
    <t>Киселевич Зинаида Игоревна</t>
  </si>
  <si>
    <t>Михайлов Валерий Николаевич</t>
  </si>
  <si>
    <t>Крук Алла Владимировна</t>
  </si>
  <si>
    <t>Полякова Елена Юрьевна</t>
  </si>
  <si>
    <t>Валиев Радик Закиевич</t>
  </si>
  <si>
    <t>Андреева Наталья Юрьевна</t>
  </si>
  <si>
    <t>Перепеча Николай Николаевич</t>
  </si>
  <si>
    <t>Сафонов А.И., Сафонова Л.Г.</t>
  </si>
  <si>
    <t>Ксенофонтова Е.В., Ксенофонтов Р. А.</t>
  </si>
  <si>
    <t>Климова Лолита Валентиновна</t>
  </si>
  <si>
    <t>Иванов Дмитрий Николаевич</t>
  </si>
  <si>
    <t>Савицкая Людмила Юрьевна</t>
  </si>
  <si>
    <t>Землякова Надежда Алексеевна</t>
  </si>
  <si>
    <t>Фадеев Евгений Викторович</t>
  </si>
  <si>
    <t>Большедворский Александр Григорьевич</t>
  </si>
  <si>
    <t>Киселева Ольга Ивановна</t>
  </si>
  <si>
    <t>Акопян Михаил Абович</t>
  </si>
  <si>
    <t>Зайцева Наталья Игоревна</t>
  </si>
  <si>
    <t>Табунов Игорь Владимирович</t>
  </si>
  <si>
    <t>Дряннов Александр Павлович</t>
  </si>
  <si>
    <t>Холдобова Татьяна Вениаминовна</t>
  </si>
  <si>
    <t>Лысенко Евгений Евгеньевич</t>
  </si>
  <si>
    <t>Малахов Игорь Николаевич</t>
  </si>
  <si>
    <t>Киселева Елена Сергеевна</t>
  </si>
  <si>
    <t>Нестеренко Александр Анатольевич</t>
  </si>
  <si>
    <t>Майборода Олег Григорьевич</t>
  </si>
  <si>
    <t>Имамова Лилия Марсельевна</t>
  </si>
  <si>
    <t>Кияшко Ирина Васильевна</t>
  </si>
  <si>
    <t>Антонова Юлия Вячеславовна</t>
  </si>
  <si>
    <t>Скорняков Вячеслав Викторович</t>
  </si>
  <si>
    <t>Астатурян Нара Жораевна</t>
  </si>
  <si>
    <t>Журбенко Юрий Иванович</t>
  </si>
  <si>
    <t>Варакина Любовь Васильевна</t>
  </si>
  <si>
    <t>Волчихина Ольга Андреевна</t>
  </si>
  <si>
    <t>Смирнова Н.В., Бабаев А.В.</t>
  </si>
  <si>
    <t>12382804-12</t>
  </si>
  <si>
    <t>07 и 08 помещение</t>
  </si>
  <si>
    <t>9 помещение</t>
  </si>
  <si>
    <t xml:space="preserve"> кв.м. - площадь всех помещений, находящихся в собственности в МКД.</t>
  </si>
  <si>
    <t>кв.м. - площадь всех помещений, находящихся в собственности в МКД.</t>
  </si>
  <si>
    <t>Подвал/секция 2</t>
  </si>
  <si>
    <t>Коммунальная услуга</t>
  </si>
  <si>
    <t>тариф, руб.</t>
  </si>
  <si>
    <r>
      <rPr>
        <sz val="8"/>
        <rFont val="Arial Cyr"/>
        <charset val="204"/>
      </rPr>
      <t>Кавыршин С.В.</t>
    </r>
    <r>
      <rPr>
        <sz val="7"/>
        <rFont val="Arial Cyr"/>
        <charset val="204"/>
      </rPr>
      <t xml:space="preserve">                    494-93-66 (8 925-505-32-65)</t>
    </r>
  </si>
  <si>
    <t>Кол-во</t>
  </si>
  <si>
    <t>Холодное водоснабжение, куб.м.</t>
  </si>
  <si>
    <t>Горячее водоснабжение, куб.м.</t>
  </si>
  <si>
    <t>Водоотведение, куб.м.</t>
  </si>
  <si>
    <t>14318607-13</t>
  </si>
  <si>
    <t>5/ 164</t>
  </si>
  <si>
    <t xml:space="preserve">4 х 31 сут = 124 кВт-ч                           </t>
  </si>
  <si>
    <t>Из них Жилье</t>
  </si>
  <si>
    <t>_______________________ Хольнов А.И.</t>
  </si>
  <si>
    <t>Фролов Е.М.</t>
  </si>
  <si>
    <t>с 12.12.12</t>
  </si>
  <si>
    <t>Уст. новый 02.2014г.</t>
  </si>
  <si>
    <t>Пом. 41 подвал корп. 2</t>
  </si>
  <si>
    <t>Никуленко О.О. (НП)</t>
  </si>
  <si>
    <t>ВСЕГО с ОДН</t>
  </si>
  <si>
    <t>пом. 42, 43 подвал корп. 2</t>
  </si>
  <si>
    <t>00580617-06</t>
  </si>
  <si>
    <t>17148681-13</t>
  </si>
  <si>
    <t>Ишмурзина Альбина Рифкатовна</t>
  </si>
  <si>
    <t>Бочкарёв Валерий Викторович</t>
  </si>
  <si>
    <t>не раб.</t>
  </si>
  <si>
    <t>Уст</t>
  </si>
  <si>
    <t>Пом.1-5 подвал корп. 2 оф. 5"А"</t>
  </si>
  <si>
    <t>Свободная площадь</t>
  </si>
  <si>
    <t>1/ 10</t>
  </si>
  <si>
    <t>2/106</t>
  </si>
  <si>
    <t>Председатель правления ТСЖ "ДУБКИ"</t>
  </si>
  <si>
    <t>Счетчик не работает           Сред. 270 кВт-ч/ мес.</t>
  </si>
  <si>
    <t>Пом. 40 подвал корп. 2</t>
  </si>
  <si>
    <t>Пом. 39 подвал корп. 2</t>
  </si>
  <si>
    <t>замена 14.07.2014</t>
  </si>
  <si>
    <t>Счетчик не работает           Сред. 255 кВт-ч/ мес.</t>
  </si>
  <si>
    <t>Борисов Денис Александрович</t>
  </si>
  <si>
    <t>Счетчик не работает           Сред. 320 кВт-ч/ мес.</t>
  </si>
  <si>
    <t>Алиева Наталья Александровна</t>
  </si>
  <si>
    <t>Розбицкая Дина Григорьевна</t>
  </si>
  <si>
    <t>Липченко Вероника Александровна</t>
  </si>
  <si>
    <t>00378838-05</t>
  </si>
  <si>
    <t>14236302-13</t>
  </si>
  <si>
    <t>90</t>
  </si>
  <si>
    <t>21719646-14</t>
  </si>
  <si>
    <t>21917828-15</t>
  </si>
  <si>
    <t>ИТОГО</t>
  </si>
  <si>
    <t>Распределяем по корпусам</t>
  </si>
  <si>
    <t>корпус 1</t>
  </si>
  <si>
    <t>корпус 2</t>
  </si>
  <si>
    <t>корпус 3</t>
  </si>
  <si>
    <t>корпус 4, 5, 6</t>
  </si>
  <si>
    <t>кв.м.</t>
  </si>
  <si>
    <t>кВт/ч</t>
  </si>
  <si>
    <t xml:space="preserve">    Этаж 6</t>
  </si>
  <si>
    <t>Журавлёва Анастасия Вадимовна</t>
  </si>
  <si>
    <t>№ 21-с.3-Ф    эт.1/дв.13 оф.4А</t>
  </si>
  <si>
    <t>Администрация</t>
  </si>
  <si>
    <t>УНАгИ-МАКИ Киричок Андрей 8-925-518-27-95</t>
  </si>
  <si>
    <t>27634281-16</t>
  </si>
  <si>
    <t>Теплоснабжение, Гкал</t>
  </si>
  <si>
    <t>замена 27.10</t>
  </si>
  <si>
    <t>Аппарат Вода</t>
  </si>
  <si>
    <t>ИП Орликов Д.</t>
  </si>
  <si>
    <t>Докин Александр Николаевич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</si>
  <si>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</si>
  <si>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</si>
  <si>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</si>
  <si>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</si>
  <si>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</si>
  <si>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</si>
  <si>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</si>
  <si>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</si>
  <si>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</si>
  <si>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</si>
  <si>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</si>
  <si>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</si>
  <si>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</si>
  <si>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</si>
  <si>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</si>
  <si>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</si>
  <si>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</si>
  <si>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</si>
  <si>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</si>
  <si>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</si>
  <si>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</si>
  <si>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</si>
  <si>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</si>
  <si>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</si>
  <si>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Основание - норматив согласно распоряжения Министерства ЖКХ МО от 20.10.2016 г. №200-РВ</t>
  </si>
  <si>
    <t>или</t>
  </si>
  <si>
    <t>Норматив электроснабжения на ОДН, кВт/ч</t>
  </si>
  <si>
    <t>Корпус 7</t>
  </si>
  <si>
    <r>
      <t xml:space="preserve"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</t>
    </r>
    <r>
      <rPr>
        <sz val="18"/>
        <rFont val="Arial Cyr"/>
        <family val="2"/>
        <charset val="204"/>
      </rPr>
      <t>корп. 1</t>
    </r>
  </si>
  <si>
    <r>
      <t xml:space="preserve">на сайте ТСЖ "ДУБКИ" </t>
    </r>
    <r>
      <rPr>
        <b/>
        <sz val="10"/>
        <rFont val="Arial Cyr"/>
        <family val="2"/>
        <charset val="204"/>
      </rPr>
      <t>www.tsj-dubki.ru</t>
    </r>
  </si>
  <si>
    <t>закрыто ср.зн.100 кВт/ч</t>
  </si>
  <si>
    <t>Марчук А.П.</t>
  </si>
  <si>
    <t>Автостоянка корп. 6</t>
  </si>
  <si>
    <t>Голубева Н.С.</t>
  </si>
  <si>
    <t>Павочкина В.Т.</t>
  </si>
  <si>
    <t>Автостоянка      № 1,2</t>
  </si>
  <si>
    <t>Норматив, кВт/ч</t>
  </si>
  <si>
    <t>Счет ООО "Мосэнергосбыт"</t>
  </si>
  <si>
    <t>Итого по ЖК</t>
  </si>
  <si>
    <t>Норматив для МКД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</si>
  <si>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</si>
  <si>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</si>
  <si>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</si>
  <si>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</si>
  <si>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Сумма всех ИПУ электроэнергии ЖК, в том числе</t>
  </si>
  <si>
    <t>ИП Соколинская</t>
  </si>
  <si>
    <t>Ласкова Т.</t>
  </si>
  <si>
    <t>офис 6А Художники Ласкова Т. (ОДН)</t>
  </si>
  <si>
    <t>Шишлова И.Н.</t>
  </si>
  <si>
    <t>Роман дворник</t>
  </si>
  <si>
    <t>Этаж 1 (н.п. 1)</t>
  </si>
  <si>
    <t>Этаж 1 (н.п. 2)</t>
  </si>
  <si>
    <t>Этаж 1 (н.п. 3)</t>
  </si>
  <si>
    <t>29993313</t>
  </si>
  <si>
    <t>29993646</t>
  </si>
  <si>
    <t>29993290</t>
  </si>
  <si>
    <t>29993615</t>
  </si>
  <si>
    <t>29993962</t>
  </si>
  <si>
    <t>29993111</t>
  </si>
  <si>
    <t>32373717-17</t>
  </si>
  <si>
    <t>Норматив, куб.м.</t>
  </si>
  <si>
    <t>Расход холодного водоснабжения по нормативам для МКД, куб.м.</t>
  </si>
  <si>
    <t>Размер оплаты холодное водоснабжение ОДН, куб.м./кв.м.</t>
  </si>
  <si>
    <t>Подвал и чердаки, кв.м.</t>
  </si>
  <si>
    <t>Установ.03.02.18</t>
  </si>
  <si>
    <t>Дробенко В.П.                                         8-916-343-59-04</t>
  </si>
  <si>
    <t>33542560-18</t>
  </si>
  <si>
    <t>33479297-18</t>
  </si>
  <si>
    <t>32246057-18</t>
  </si>
  <si>
    <t>32246050-18</t>
  </si>
  <si>
    <t>33119163-18</t>
  </si>
  <si>
    <t>33413036-18</t>
  </si>
  <si>
    <t>Голубева Н.С.             (Овощной)</t>
  </si>
  <si>
    <t>ОАО "Центральный телеграф" (ОДН)</t>
  </si>
  <si>
    <t>Соколинская И.Ю. (ОДН)</t>
  </si>
  <si>
    <t>Шишлова И.Н. (ОДН)</t>
  </si>
  <si>
    <t xml:space="preserve">Роман дворник (ОДН)                  </t>
  </si>
  <si>
    <t>Правление (ОДН)</t>
  </si>
  <si>
    <t>ОДН итого</t>
  </si>
  <si>
    <t>34039063-18</t>
  </si>
  <si>
    <t>34035289-18</t>
  </si>
  <si>
    <t>33780226-18</t>
  </si>
  <si>
    <t>34034904-18</t>
  </si>
  <si>
    <t>33953369-18</t>
  </si>
  <si>
    <t>Бурдина Ольга Раф.                          8-915-221-32-53</t>
  </si>
  <si>
    <t>32537264-18</t>
  </si>
  <si>
    <t>Прачечная</t>
  </si>
  <si>
    <t>33954502-18</t>
  </si>
  <si>
    <t>Эздекова А.А.</t>
  </si>
  <si>
    <t>33955422-18</t>
  </si>
  <si>
    <t>Урванцева Ирина Анат.                          8-906-734-12-44/ эл.авт.№ 8</t>
  </si>
  <si>
    <t>Галоганов А.П.</t>
  </si>
  <si>
    <t>Кочерженко И.С.             Оля  8 903 169 47 45</t>
  </si>
  <si>
    <t>34238063-18</t>
  </si>
  <si>
    <t>33953444-18</t>
  </si>
  <si>
    <t>32963658-18</t>
  </si>
  <si>
    <t>34238012-18</t>
  </si>
  <si>
    <t>33614624-18</t>
  </si>
  <si>
    <t>33614763-18</t>
  </si>
  <si>
    <t>33614605-18</t>
  </si>
  <si>
    <t>33614676-18</t>
  </si>
  <si>
    <t>31797935-17</t>
  </si>
  <si>
    <t>31051073-17</t>
  </si>
  <si>
    <t>Из них ОДН, ИТП и ВНС</t>
  </si>
  <si>
    <t>01/с.1-Ф     эт.1/дв.11</t>
  </si>
  <si>
    <t>14/с.4/5-Ф  эт.2/дв.15;23</t>
  </si>
  <si>
    <t>11/с.5-Ф   эт.2/дв.27</t>
  </si>
  <si>
    <t>Марчук Алексей Павл.         580-03-89</t>
  </si>
  <si>
    <t>Марчук Алексей Павл.           8-903-125-08-12</t>
  </si>
  <si>
    <t>Марчук Алексей Павл.           8-903-125-08-14</t>
  </si>
  <si>
    <t>Борисова Оксана               8-962-937-63-89, 8-926-937-63-88</t>
  </si>
  <si>
    <t>34244040-18</t>
  </si>
  <si>
    <t>Баландин Николай                                                                   8 985 763 75 76/эл.авт.№ 9</t>
  </si>
  <si>
    <t>33598297-18</t>
  </si>
  <si>
    <t>Гасилов Виктор Роман.                                    8-916-758-72-30</t>
  </si>
  <si>
    <t>34234685-18</t>
  </si>
  <si>
    <t>Ходыкина Г.И.                      796-50-80</t>
  </si>
  <si>
    <t>34245100-18</t>
  </si>
  <si>
    <t>32490439-18</t>
  </si>
  <si>
    <t>Установ. 11.05.18</t>
  </si>
  <si>
    <t>Установ. 28.04.18</t>
  </si>
  <si>
    <t>34021304-18</t>
  </si>
  <si>
    <t>33639859-18</t>
  </si>
  <si>
    <t>Пронина Н.В.                         Олег Валер.   728-01-44</t>
  </si>
  <si>
    <t>33377962-18</t>
  </si>
  <si>
    <t>Ладонина М.Ф.                                         8-903-111-97-06</t>
  </si>
  <si>
    <t>34579628-18</t>
  </si>
  <si>
    <t>Договор</t>
  </si>
  <si>
    <t>Акт</t>
  </si>
  <si>
    <t>05/с.2-Ф  эт.2/дв.25</t>
  </si>
  <si>
    <t>12/с.3-Ф                  эт.2/дв.3</t>
  </si>
  <si>
    <t>18/с.3-Г                      эт.2/дв.5</t>
  </si>
  <si>
    <t>34702500-18</t>
  </si>
  <si>
    <t>Расчет нормативов ОДН по холодному водоснабжению многоквартирного жилого комплекса "Дубки"</t>
  </si>
  <si>
    <t>Расчет нормативов ОДН по горячему водоснабжению многоквартирного жилого комплекса "Дубки"</t>
  </si>
  <si>
    <t>Расчет нормативов ОДН по водоотведению многоквартирного жилого комплекса "Дубки"</t>
  </si>
  <si>
    <t>Размер оплаты электроснабжение ОДН, кВт*ч/кв.м.</t>
  </si>
  <si>
    <t>Расчет норматива по электроснабжению на общедомовые нужды между всеми помещениями жилого комплекса "Дубки"</t>
  </si>
  <si>
    <t>34035688-18</t>
  </si>
  <si>
    <t>34427884-18</t>
  </si>
  <si>
    <t>33088386-18</t>
  </si>
  <si>
    <t>34440123-18</t>
  </si>
  <si>
    <t>34361961-18</t>
  </si>
  <si>
    <t>34365881-18</t>
  </si>
  <si>
    <t>34403540-18</t>
  </si>
  <si>
    <t>34436313-18</t>
  </si>
  <si>
    <t>34615406-18</t>
  </si>
  <si>
    <t>34713943-18</t>
  </si>
  <si>
    <t>Насосная пожаротушения</t>
  </si>
  <si>
    <t>13/с.3-Ф   эт.2/дв.1;3</t>
  </si>
  <si>
    <t xml:space="preserve">    Клемешева Л.М.                    8-916-173-83-94</t>
  </si>
  <si>
    <t>122379935-18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</si>
  <si>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</si>
  <si>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</si>
  <si>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</si>
  <si>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3 Гараж</t>
  </si>
  <si>
    <t>69</t>
  </si>
  <si>
    <t>34031248-18</t>
  </si>
  <si>
    <t>19</t>
  </si>
  <si>
    <t>17/с.4-Г                   эт.2/дв.3</t>
  </si>
  <si>
    <t>Парикмахерская "Семей"                          8 915 324 43 64/эл.авт. № 6</t>
  </si>
  <si>
    <t>33004849-17</t>
  </si>
  <si>
    <t>15/с.5-Ф  эт.2/дв.22</t>
  </si>
  <si>
    <t>Волчихина О.А.                        8-906-735-86-11</t>
  </si>
  <si>
    <t>30621511-18  (к. 1)</t>
  </si>
  <si>
    <t>30621523-18 (к. 2)</t>
  </si>
  <si>
    <t>32348711-17</t>
  </si>
  <si>
    <t>32519315-17</t>
  </si>
  <si>
    <t>32350846-17</t>
  </si>
  <si>
    <t>32391977-18</t>
  </si>
  <si>
    <t>34644188-18</t>
  </si>
  <si>
    <t>10/с.5-Ф    эт.1/дв.17;19</t>
  </si>
  <si>
    <t>АКТ</t>
  </si>
  <si>
    <t>Филонова Л.М.                                   573-41-01</t>
  </si>
  <si>
    <t>35366213-18</t>
  </si>
  <si>
    <t>34612175-18</t>
  </si>
  <si>
    <t>34465866-18</t>
  </si>
  <si>
    <t>Автостоянка      № 1</t>
  </si>
  <si>
    <t>Автостоянка      № 2</t>
  </si>
  <si>
    <t>Автостоянка Н/П №2</t>
  </si>
  <si>
    <t>Автостоянка Н/П №1</t>
  </si>
  <si>
    <t>Автостоянка Н/П №3</t>
  </si>
  <si>
    <t>33994473-18</t>
  </si>
  <si>
    <t>35139456-18</t>
  </si>
  <si>
    <t>Березовская Д.В.                  8-916-263-34-33</t>
  </si>
  <si>
    <t>35299603-18</t>
  </si>
  <si>
    <t>не живут</t>
  </si>
  <si>
    <t>Здобнин Михаил Юрьевич</t>
  </si>
  <si>
    <t>Савинов Александр Андреевич</t>
  </si>
  <si>
    <t>02/с.1/2-Ф      эт.1/дв.9</t>
  </si>
  <si>
    <t>04/с.1-Г                 эт.2/дв.24</t>
  </si>
  <si>
    <t>35107980-18</t>
  </si>
  <si>
    <t>35175914-18</t>
  </si>
  <si>
    <t>35459411-18</t>
  </si>
  <si>
    <t>35160602-18</t>
  </si>
  <si>
    <t>35107904-18</t>
  </si>
  <si>
    <t>35175968-18</t>
  </si>
  <si>
    <t>19533465-14</t>
  </si>
  <si>
    <t>32256200-17</t>
  </si>
  <si>
    <t>26425045-16</t>
  </si>
  <si>
    <t>32255439-17</t>
  </si>
  <si>
    <t>92</t>
  </si>
  <si>
    <t>109</t>
  </si>
  <si>
    <t>36655629-18</t>
  </si>
  <si>
    <t>36395279-18</t>
  </si>
  <si>
    <t>36123417-18</t>
  </si>
  <si>
    <t>35191312-18</t>
  </si>
  <si>
    <t>36448178-18</t>
  </si>
  <si>
    <t>60</t>
  </si>
  <si>
    <t>36411482-18</t>
  </si>
  <si>
    <t>36977866-19</t>
  </si>
  <si>
    <t>Электроэнергия ИТП, кВт/ч</t>
  </si>
  <si>
    <t>36070299-19</t>
  </si>
  <si>
    <t>37232181-19</t>
  </si>
  <si>
    <t>37174446-19</t>
  </si>
  <si>
    <t>Подвал галерея 2 подъезд</t>
  </si>
  <si>
    <t>Подвал галерея 4 подъезд</t>
  </si>
  <si>
    <t>37174893-19</t>
  </si>
  <si>
    <t>Подвал корпуса 1</t>
  </si>
  <si>
    <t>37174675-19</t>
  </si>
  <si>
    <t>Эт. №24</t>
  </si>
  <si>
    <t>37550007-19</t>
  </si>
  <si>
    <t>Сербул Сергей Анатольевич</t>
  </si>
  <si>
    <t>37550570-19</t>
  </si>
  <si>
    <t>187</t>
  </si>
  <si>
    <t>37587922-19</t>
  </si>
  <si>
    <t>38204502-19</t>
  </si>
  <si>
    <t>38263552-19</t>
  </si>
  <si>
    <t>38508718-19</t>
  </si>
  <si>
    <t>38262994-19</t>
  </si>
  <si>
    <t>уст. 10.07.19</t>
  </si>
  <si>
    <t>38275076-19</t>
  </si>
  <si>
    <t>уст. 30.06.19</t>
  </si>
  <si>
    <t>Милокостов Р.В.,Милокостова И.Г.</t>
  </si>
  <si>
    <t>38421982-19</t>
  </si>
  <si>
    <t>37196061-19</t>
  </si>
  <si>
    <t>38886701-19</t>
  </si>
  <si>
    <t>аварийная лестница из. к. 3 в к.4</t>
  </si>
  <si>
    <t>Запасной выход</t>
  </si>
  <si>
    <t>38860707-19</t>
  </si>
  <si>
    <t>36714834-19    10.12.19</t>
  </si>
  <si>
    <t>39602215-19</t>
  </si>
  <si>
    <t>40851463-20</t>
  </si>
  <si>
    <t>на даче</t>
  </si>
  <si>
    <t>40351453-20</t>
  </si>
  <si>
    <t>39842469-20</t>
  </si>
  <si>
    <t>Абрашина Ольга Васильевна</t>
  </si>
  <si>
    <t>Киришко С.  эл.авт.№ 4</t>
  </si>
  <si>
    <t>17124350-13</t>
  </si>
  <si>
    <t>14498307-13</t>
  </si>
  <si>
    <t>41486841-20</t>
  </si>
  <si>
    <t>Калинина О. А.</t>
  </si>
  <si>
    <t>март</t>
  </si>
  <si>
    <t>апрель</t>
  </si>
  <si>
    <t>Месяц</t>
  </si>
  <si>
    <t>Перерасчет за март и апрель 2020 года, рубли</t>
  </si>
  <si>
    <t>начислено в платежке</t>
  </si>
  <si>
    <t>перерасчет в платежке</t>
  </si>
  <si>
    <t>Сальдо расчетов по платежке</t>
  </si>
  <si>
    <t>Требовалось начислить по расчету</t>
  </si>
  <si>
    <t>3=1-2</t>
  </si>
  <si>
    <t>перерасчет май (4-3) доначислить</t>
  </si>
  <si>
    <t>107</t>
  </si>
  <si>
    <t>41133394-20</t>
  </si>
  <si>
    <t>41316431-20</t>
  </si>
  <si>
    <t>41280921-20</t>
  </si>
  <si>
    <t>41418315-20</t>
  </si>
  <si>
    <t>41422346-20</t>
  </si>
  <si>
    <t>154</t>
  </si>
  <si>
    <t>41642371-20</t>
  </si>
  <si>
    <t>41658382-20</t>
  </si>
  <si>
    <t>42069428-20</t>
  </si>
  <si>
    <t>41677029-20</t>
  </si>
  <si>
    <t>41671499-20</t>
  </si>
  <si>
    <t>84</t>
  </si>
  <si>
    <t>43035693-20</t>
  </si>
  <si>
    <t>замена 09.12.20</t>
  </si>
  <si>
    <t>42923651-20</t>
  </si>
  <si>
    <t>РЕСО-Гарантия</t>
  </si>
  <si>
    <t>Стоянка №1</t>
  </si>
  <si>
    <t>Стоянка №2</t>
  </si>
  <si>
    <t>замена 23.12.20</t>
  </si>
  <si>
    <t>42737049-20</t>
  </si>
  <si>
    <t>42853801-20</t>
  </si>
  <si>
    <t>Розбицкий Г.Т.</t>
  </si>
  <si>
    <t xml:space="preserve">Шторы (ОДН) </t>
  </si>
  <si>
    <t>Животкова Юлия Михайловна</t>
  </si>
  <si>
    <t>Ибрагимов Саид Магомедович</t>
  </si>
  <si>
    <t>42833949-21</t>
  </si>
  <si>
    <t>43602158-21</t>
  </si>
  <si>
    <t>Куриленок Владимир Константинович</t>
  </si>
  <si>
    <t>Странгуль Е.Е.</t>
  </si>
  <si>
    <t>Фролов П.Н.</t>
  </si>
  <si>
    <t>Шуравин Андрей Вячеславович</t>
  </si>
  <si>
    <t>Каменко А.В.</t>
  </si>
  <si>
    <t>Спрогис Л.Г.</t>
  </si>
  <si>
    <t>Евдокимова В.А.</t>
  </si>
  <si>
    <t>Гапеенко Г.Д.</t>
  </si>
  <si>
    <t>Карасева Г.П.</t>
  </si>
  <si>
    <t>Семенова Е.П.</t>
  </si>
  <si>
    <t>Денисенко М.Г.</t>
  </si>
  <si>
    <t>Сочинская Н.И.</t>
  </si>
  <si>
    <t>Маликова М.Ю.</t>
  </si>
  <si>
    <t>Конева В.С.</t>
  </si>
  <si>
    <t>Семенюк В.А.</t>
  </si>
  <si>
    <t>Борисанова М.А.</t>
  </si>
  <si>
    <t>Уварова Ирина Анатольевна</t>
  </si>
  <si>
    <t>Бакуменко М.С.</t>
  </si>
  <si>
    <t>Титова Г.Д.</t>
  </si>
  <si>
    <t>Чумак Ю.В.</t>
  </si>
  <si>
    <t>Гук Е.Д.</t>
  </si>
  <si>
    <t>Акопян С.З.</t>
  </si>
  <si>
    <t>Назарова Н.Н.</t>
  </si>
  <si>
    <t>Байло А.С.</t>
  </si>
  <si>
    <t>Шелехов В.Н.</t>
  </si>
  <si>
    <t>Джуман Н.И.</t>
  </si>
  <si>
    <t>16216-13</t>
  </si>
  <si>
    <t>27641875-16</t>
  </si>
  <si>
    <t>25161974-16</t>
  </si>
  <si>
    <t>10453787-12</t>
  </si>
  <si>
    <t>31205401-17</t>
  </si>
  <si>
    <t>43602098-21</t>
  </si>
  <si>
    <t>26716661-16</t>
  </si>
  <si>
    <t>28166336-16</t>
  </si>
  <si>
    <t>22219490-15</t>
  </si>
  <si>
    <t>19904342-14</t>
  </si>
  <si>
    <t>25263550-16</t>
  </si>
  <si>
    <t>23692259-15</t>
  </si>
  <si>
    <t>19353109-14</t>
  </si>
  <si>
    <t>22967257-15</t>
  </si>
  <si>
    <t xml:space="preserve">00503042-06 </t>
  </si>
  <si>
    <t>14540911-13</t>
  </si>
  <si>
    <t>30023285-17</t>
  </si>
  <si>
    <t>25156027-16</t>
  </si>
  <si>
    <t>25230552-16</t>
  </si>
  <si>
    <t>28083304-16</t>
  </si>
  <si>
    <t>26424570-16</t>
  </si>
  <si>
    <t>01040502-07</t>
  </si>
  <si>
    <t>22154442-15</t>
  </si>
  <si>
    <t>18964612-14</t>
  </si>
  <si>
    <t>20500250-14</t>
  </si>
  <si>
    <t>16308929-13</t>
  </si>
  <si>
    <t>25160317-16</t>
  </si>
  <si>
    <t>19565305-14</t>
  </si>
  <si>
    <t>26638242-16</t>
  </si>
  <si>
    <t>20510715-14</t>
  </si>
  <si>
    <t>32261607-17</t>
  </si>
  <si>
    <t>28846954-16</t>
  </si>
  <si>
    <t>32034595-17</t>
  </si>
  <si>
    <t>29642683-17</t>
  </si>
  <si>
    <t>18933715-14</t>
  </si>
  <si>
    <t>14225046-13</t>
  </si>
  <si>
    <t>21507940-15</t>
  </si>
  <si>
    <t>17335181-14</t>
  </si>
  <si>
    <t>19339866-14</t>
  </si>
  <si>
    <t>23582792-15</t>
  </si>
  <si>
    <t>20512138-14</t>
  </si>
  <si>
    <t>20027676-14</t>
  </si>
  <si>
    <t>1786426-14</t>
  </si>
  <si>
    <t>17876039-14</t>
  </si>
  <si>
    <t>23191960-15</t>
  </si>
  <si>
    <t>Белобородова Т.А.</t>
  </si>
  <si>
    <t>Сарапин Павел Ефимович</t>
  </si>
  <si>
    <t>Летин М.А.</t>
  </si>
  <si>
    <t>Гришенкова Н.Г.</t>
  </si>
  <si>
    <t>18819929-14</t>
  </si>
  <si>
    <t>23749732-15</t>
  </si>
  <si>
    <t>14568568-13</t>
  </si>
  <si>
    <t>22218289-15</t>
  </si>
  <si>
    <t>502989-6</t>
  </si>
  <si>
    <t>27727551-16</t>
  </si>
  <si>
    <t>26415828-16</t>
  </si>
  <si>
    <t>16418223-13</t>
  </si>
  <si>
    <t>32034471-17</t>
  </si>
  <si>
    <t>31865202-17</t>
  </si>
  <si>
    <t>16611953-13</t>
  </si>
  <si>
    <t>22219564-15</t>
  </si>
  <si>
    <t>19352007-14</t>
  </si>
  <si>
    <t>22214358-15</t>
  </si>
  <si>
    <t>15243725-05</t>
  </si>
  <si>
    <t>Чудин Д.В.</t>
  </si>
  <si>
    <t>Велиева П.Р.</t>
  </si>
  <si>
    <t>Комисаров К.В.</t>
  </si>
  <si>
    <t>Санченко Д.А.</t>
  </si>
  <si>
    <t>Ковалев А.Д.</t>
  </si>
  <si>
    <t>Чтчян В.К.</t>
  </si>
  <si>
    <t>Ковалева Н.В.</t>
  </si>
  <si>
    <t>Преображенская Т.А.</t>
  </si>
  <si>
    <t>Логинова Б.Г.</t>
  </si>
  <si>
    <t>Абрашина В.А.</t>
  </si>
  <si>
    <t>Меклер Т.М.</t>
  </si>
  <si>
    <t>Тумасьева Ю.И.</t>
  </si>
  <si>
    <t>24335286-15</t>
  </si>
  <si>
    <t>26423560-16</t>
  </si>
  <si>
    <t>28314632-16</t>
  </si>
  <si>
    <t>31825454-17</t>
  </si>
  <si>
    <t>22218687-15</t>
  </si>
  <si>
    <t>26424703-16</t>
  </si>
  <si>
    <t>16319790-13</t>
  </si>
  <si>
    <t>25159836-16</t>
  </si>
  <si>
    <t>151925980-13</t>
  </si>
  <si>
    <t>26625613-16</t>
  </si>
  <si>
    <t>20091504-14</t>
  </si>
  <si>
    <t>20512124-16</t>
  </si>
  <si>
    <t>24623919-18</t>
  </si>
  <si>
    <t>198720047-14</t>
  </si>
  <si>
    <t>32111635-17</t>
  </si>
  <si>
    <t>00516142-05</t>
  </si>
  <si>
    <t>29248240-17</t>
  </si>
  <si>
    <t>28146987-16</t>
  </si>
  <si>
    <t>29749936-17</t>
  </si>
  <si>
    <t>25146771-16</t>
  </si>
  <si>
    <t>20488111-14</t>
  </si>
  <si>
    <t>33414142-18</t>
  </si>
  <si>
    <t>18622062-14</t>
  </si>
  <si>
    <t>Ким П.Т.</t>
  </si>
  <si>
    <t>Климовских А.В.</t>
  </si>
  <si>
    <t>Цыдренкова И.Д.</t>
  </si>
  <si>
    <t>Волкова О.А.</t>
  </si>
  <si>
    <t>Писарева Е.И.</t>
  </si>
  <si>
    <t>Евсеева М.В.</t>
  </si>
  <si>
    <t>Тараторина Т.В.</t>
  </si>
  <si>
    <t>25235248-16</t>
  </si>
  <si>
    <t>31865158-17</t>
  </si>
  <si>
    <t>15438829-13</t>
  </si>
  <si>
    <t>17811893-14</t>
  </si>
  <si>
    <t>24321425-15</t>
  </si>
  <si>
    <t>376955-05</t>
  </si>
  <si>
    <t>20306157-14</t>
  </si>
  <si>
    <t>23087292-15</t>
  </si>
  <si>
    <t>22193134-15</t>
  </si>
  <si>
    <t>18910602-14</t>
  </si>
  <si>
    <t>26634617-16</t>
  </si>
  <si>
    <t>0249669-05</t>
  </si>
  <si>
    <t>30165117-17</t>
  </si>
  <si>
    <t>00379790-05</t>
  </si>
  <si>
    <t>17815057-14</t>
  </si>
  <si>
    <t>20066574-14</t>
  </si>
  <si>
    <t>25161824-16</t>
  </si>
  <si>
    <t>17864919-14</t>
  </si>
  <si>
    <t>00379104-05</t>
  </si>
  <si>
    <t>23337831-15</t>
  </si>
  <si>
    <t>43825747-21</t>
  </si>
  <si>
    <t>01298657-07</t>
  </si>
  <si>
    <t>00379650-05</t>
  </si>
  <si>
    <t>00380757-05</t>
  </si>
  <si>
    <t>00377357-05</t>
  </si>
  <si>
    <t>23296844-15</t>
  </si>
  <si>
    <t>16571975-13</t>
  </si>
  <si>
    <t>379635-05</t>
  </si>
  <si>
    <t>19352395-14</t>
  </si>
  <si>
    <t>Прокуронова Наталья Александровна</t>
  </si>
  <si>
    <t>Евдокимова Наталья Валерьевна</t>
  </si>
  <si>
    <t>Борискина Наталья Владимировна</t>
  </si>
  <si>
    <t>Пустовойт  Иван Александрович</t>
  </si>
  <si>
    <t>Селезнев Илья Владимирович</t>
  </si>
  <si>
    <t>31835230-17</t>
  </si>
  <si>
    <t>28074731-16</t>
  </si>
  <si>
    <t>26733229-16</t>
  </si>
  <si>
    <t>1410996-13</t>
  </si>
  <si>
    <t>20048648-14</t>
  </si>
  <si>
    <t>26624370-16</t>
  </si>
  <si>
    <t>16213199-13</t>
  </si>
  <si>
    <t>19356901-14</t>
  </si>
  <si>
    <t>14312652-13</t>
  </si>
  <si>
    <t>16372096-13</t>
  </si>
  <si>
    <t>16307529-13</t>
  </si>
  <si>
    <t>00377003-05</t>
  </si>
  <si>
    <t>02232588-08</t>
  </si>
  <si>
    <t>16312194-13</t>
  </si>
  <si>
    <t>22188552-15</t>
  </si>
  <si>
    <t>19872138-14</t>
  </si>
  <si>
    <t>28847755-16</t>
  </si>
  <si>
    <t>28127173-16</t>
  </si>
  <si>
    <t>18592961-14</t>
  </si>
  <si>
    <t>32609879-17</t>
  </si>
  <si>
    <t>32222265-17</t>
  </si>
  <si>
    <t>25840122-16</t>
  </si>
  <si>
    <t>23612707-15</t>
  </si>
  <si>
    <t xml:space="preserve">689506-07 </t>
  </si>
  <si>
    <t>164182293-13</t>
  </si>
  <si>
    <t>29248259-17</t>
  </si>
  <si>
    <t>29811404-17</t>
  </si>
  <si>
    <t>0253093-05</t>
  </si>
  <si>
    <t>00379699-05</t>
  </si>
  <si>
    <t>0282084-05</t>
  </si>
  <si>
    <t>16456736-13</t>
  </si>
  <si>
    <t xml:space="preserve">Казаков Александр Юрьевич    </t>
  </si>
  <si>
    <t>Добролович Ольга Леонтьевна</t>
  </si>
  <si>
    <t>Микляев Виктор Валентинович</t>
  </si>
  <si>
    <t>Носова Юлия Евгеньевна</t>
  </si>
  <si>
    <t xml:space="preserve">Горьков Олег Алексеевич         </t>
  </si>
  <si>
    <t>Григорьева Светлана Александровна</t>
  </si>
  <si>
    <t>Мирошниченко Владислав  Владимирович</t>
  </si>
  <si>
    <t>Гавриленко Артем Борисович</t>
  </si>
  <si>
    <t>Тарасов Б.В.</t>
  </si>
  <si>
    <t>Борисова С.И.</t>
  </si>
  <si>
    <t>Даниловская А.А.</t>
  </si>
  <si>
    <t>Рахматиллаев Холмурод Очилдиевич</t>
  </si>
  <si>
    <t>0281596-05</t>
  </si>
  <si>
    <t>00347361-05</t>
  </si>
  <si>
    <t>27830175-16</t>
  </si>
  <si>
    <t>32062357-17</t>
  </si>
  <si>
    <t>23191446-15</t>
  </si>
  <si>
    <t>26411561-16</t>
  </si>
  <si>
    <t>22103132-15</t>
  </si>
  <si>
    <t>07523287-11</t>
  </si>
  <si>
    <t>20511657-14</t>
  </si>
  <si>
    <t>23676080-15</t>
  </si>
  <si>
    <t>00377101-05</t>
  </si>
  <si>
    <t>19040870-14</t>
  </si>
  <si>
    <t>22945499-15</t>
  </si>
  <si>
    <t>23501893-15</t>
  </si>
  <si>
    <t>25161006-16</t>
  </si>
  <si>
    <t>31537612-17</t>
  </si>
  <si>
    <t>27188681-16</t>
  </si>
  <si>
    <t>26741516-16</t>
  </si>
  <si>
    <t>00377041-05</t>
  </si>
  <si>
    <t>00377038-05</t>
  </si>
  <si>
    <t>00378912-05</t>
  </si>
  <si>
    <t>0281710-05</t>
  </si>
  <si>
    <t>16011120-13</t>
  </si>
  <si>
    <t>28152826-16</t>
  </si>
  <si>
    <t>19862098-14</t>
  </si>
  <si>
    <t>26425059-16</t>
  </si>
  <si>
    <t>23254069-15</t>
  </si>
  <si>
    <t>26633216-16</t>
  </si>
  <si>
    <t>16695511-13</t>
  </si>
  <si>
    <t>23317638-15</t>
  </si>
  <si>
    <t>32251055-17</t>
  </si>
  <si>
    <t>27987277-16</t>
  </si>
  <si>
    <t>25143565-16</t>
  </si>
  <si>
    <t>30023211-17</t>
  </si>
  <si>
    <t>17124388-13</t>
  </si>
  <si>
    <t>20389294-14</t>
  </si>
  <si>
    <t>25263873-16</t>
  </si>
  <si>
    <t>31516051-17</t>
  </si>
  <si>
    <t>26315386-16</t>
  </si>
  <si>
    <t>28177250-16</t>
  </si>
  <si>
    <t>53018558-05</t>
  </si>
  <si>
    <t>Серегин Александр Юрьевич</t>
  </si>
  <si>
    <t>Моржев Илья Олегович</t>
  </si>
  <si>
    <t>Евдокимова Валентина Анатольевна</t>
  </si>
  <si>
    <t>35577725-18</t>
  </si>
  <si>
    <t>20500384-14</t>
  </si>
  <si>
    <t>25144828-16</t>
  </si>
  <si>
    <t>32096836-17</t>
  </si>
  <si>
    <t>23506817-15</t>
  </si>
  <si>
    <t>43601603-21</t>
  </si>
  <si>
    <t>43736974-21</t>
  </si>
  <si>
    <t xml:space="preserve">ТСЖ </t>
  </si>
  <si>
    <t>офис</t>
  </si>
  <si>
    <t>мастерская</t>
  </si>
  <si>
    <t>011695158724862</t>
  </si>
  <si>
    <t xml:space="preserve">   Юдин</t>
  </si>
  <si>
    <t>44144716-21</t>
  </si>
  <si>
    <t>44328637-21</t>
  </si>
  <si>
    <t>на продаже</t>
  </si>
  <si>
    <t>43801040-21</t>
  </si>
  <si>
    <t>03/с.2-Ф      эт.1/дв.7</t>
  </si>
  <si>
    <t>Трухан В.М.</t>
  </si>
  <si>
    <t>БОКС №24</t>
  </si>
  <si>
    <t>Петухов Т.В. (Детские товары)</t>
  </si>
  <si>
    <t>806-21</t>
  </si>
  <si>
    <t>Пухаев Станислав Алиханович</t>
  </si>
  <si>
    <t>Электроснабжение ИПУ, кВт/ч</t>
  </si>
  <si>
    <t>17926612</t>
  </si>
  <si>
    <t xml:space="preserve"> (ОДН) Свободно             </t>
  </si>
  <si>
    <t>Соколова Татьяна Николаевна</t>
  </si>
  <si>
    <t>Свободно (ОДН)</t>
  </si>
  <si>
    <t xml:space="preserve">Шептикин (ОДН) </t>
  </si>
  <si>
    <t>68225997-21</t>
  </si>
  <si>
    <t>замена 23.11.21</t>
  </si>
  <si>
    <t>Электроснабжение корп.3, кВт/ч</t>
  </si>
  <si>
    <t>Кол-во гаражей</t>
  </si>
  <si>
    <t>На 1 гараж, кВт/ч</t>
  </si>
  <si>
    <t>Расчет возмещения стоимости коммунальных услуг по гаражу - корпус 3</t>
  </si>
  <si>
    <t>45798565-22</t>
  </si>
  <si>
    <t>45754540-21</t>
  </si>
  <si>
    <t>46213211-22</t>
  </si>
  <si>
    <t>4/ 151-178</t>
  </si>
  <si>
    <t>011067171089-22</t>
  </si>
  <si>
    <t>выкл.</t>
  </si>
  <si>
    <t>46606965-22</t>
  </si>
  <si>
    <t>22064885-22</t>
  </si>
  <si>
    <t>46689951-22</t>
  </si>
  <si>
    <t xml:space="preserve">Новикова Татьяна Семеновна </t>
  </si>
  <si>
    <r>
      <t xml:space="preserve">Автостоянка      № 2 </t>
    </r>
    <r>
      <rPr>
        <b/>
        <sz val="8"/>
        <rFont val="Arial Cyr"/>
        <charset val="204"/>
      </rPr>
      <t>ШАУРМА</t>
    </r>
  </si>
  <si>
    <t>60194612-21</t>
  </si>
  <si>
    <t>Огородников Д.В.</t>
  </si>
  <si>
    <t>Коэффициент потерь</t>
  </si>
  <si>
    <t>Расход электроэнергии по корпусу 7 (отопление)</t>
  </si>
  <si>
    <t xml:space="preserve">АЯКС      </t>
  </si>
  <si>
    <t xml:space="preserve">    ООО "АЛЬФА"</t>
  </si>
  <si>
    <t>Рубаник Р.В. - Котков А.Г.            (Кофейня)</t>
  </si>
  <si>
    <t>46905407-22</t>
  </si>
  <si>
    <t>46583292-22</t>
  </si>
  <si>
    <t>46560980-22</t>
  </si>
  <si>
    <t>46223996-22</t>
  </si>
  <si>
    <t>46915828-22</t>
  </si>
  <si>
    <t>Декабрь 2022г.</t>
  </si>
  <si>
    <t>№ 9 Чукмасова</t>
  </si>
  <si>
    <t>Вымпелком "Билайн" галерея корп. 2</t>
  </si>
  <si>
    <t>Вымпелком "Билайн" подвал корп. 1</t>
  </si>
  <si>
    <t xml:space="preserve"> кв.м. - площадь всех помещений, находящихся в собственности МКД</t>
  </si>
  <si>
    <t>Март</t>
  </si>
  <si>
    <t>СПРАВОЧНАЯ ИНФОРМАЦИЯ потребление коммунальных услуг в здании по адресу г.Химки, ул.Лавочкина, д.13 март 2023г.</t>
  </si>
  <si>
    <t>47449359-22</t>
  </si>
  <si>
    <t>Эвакуационный выход</t>
  </si>
  <si>
    <t>Офис</t>
  </si>
  <si>
    <t>Мастерская</t>
  </si>
  <si>
    <t>Показания счетчика на начало месяца</t>
  </si>
  <si>
    <t>ИТОГО:</t>
  </si>
  <si>
    <t>ТСЖ к.2</t>
  </si>
  <si>
    <t>ипу</t>
  </si>
  <si>
    <t>к.1</t>
  </si>
  <si>
    <t>к.2</t>
  </si>
  <si>
    <t>к.3</t>
  </si>
  <si>
    <t>к.7</t>
  </si>
  <si>
    <t>разница</t>
  </si>
  <si>
    <t>пл. в соб.</t>
  </si>
  <si>
    <t>одпу</t>
  </si>
  <si>
    <t>одпу+моп</t>
  </si>
  <si>
    <t>итого</t>
  </si>
  <si>
    <t>на кв.м</t>
  </si>
  <si>
    <t>неж. пом.</t>
  </si>
  <si>
    <t>№ 19А - внутр. двор. эл.щит. №2</t>
  </si>
  <si>
    <t>итого на ОДН:</t>
  </si>
  <si>
    <t>Май</t>
  </si>
  <si>
    <t>по потреблению электроэнергии за период с  22.04.2023г. по  22.05.2023г.</t>
  </si>
  <si>
    <t>Свободно (ОДН) ключ у Ромы дворника</t>
  </si>
  <si>
    <t>Полле</t>
  </si>
  <si>
    <t>Масла</t>
  </si>
  <si>
    <t>Май 2023 года</t>
  </si>
  <si>
    <t>СПРАВОЧНАЯ ИНФОРМАЦИЯ потребление коммунальных услуг в здании по адресу г.Химки, ул.Лавочкина, д.13 май 2023г.</t>
  </si>
  <si>
    <t>&gt;8093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</si>
</sst>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&quot;-&quot;???_р_._-;_-@_-"/>
    <numFmt numFmtId="167" formatCode="_-* #,##0_р_._-;\-* #,##0_р_._-;_-* &quot;-&quot;??_р_._-;_-@_-"/>
    <numFmt numFmtId="168" formatCode="_-* #,##0.000_р_._-;\-* #,##0.000_р_._-;_-* &quot;-&quot;??_р_._-;_-@_-"/>
    <numFmt numFmtId="169" formatCode="0.0%"/>
    <numFmt numFmtId="170" formatCode="_(* #,##0.00_);_(* \(#,##0.00\);_(* &quot;-&quot;??_);_(@_)"/>
    <numFmt numFmtId="171" formatCode="0.000"/>
    <numFmt numFmtId="172" formatCode="0.0"/>
    <numFmt numFmtId="173" formatCode="_-* #,##0.0000\ _₽_-;\-* #,##0.0000\ _₽_-;_-* &quot;-&quot;??\ _₽_-;_-@_-"/>
    <numFmt numFmtId="174" formatCode="0;[Red]0"/>
    <numFmt numFmtId="175" formatCode="0.0000"/>
    <numFmt numFmtId="176" formatCode="_-* #,##0.0000_р_._-;\-* #,##0.0000_р_._-;_-* &quot;-&quot;??_р_._-;_-@_-"/>
    <numFmt numFmtId="177" formatCode="[$-419]d\ mmm;@"/>
    <numFmt numFmtId="178" formatCode="_-* #,##0.0_р_._-;\-* #,##0.0_р_._-;_-* &quot;-&quot;??_р_._-;_-@_-"/>
    <numFmt numFmtId="179" formatCode="_-* #,##0.00000_р_._-;\-* #,##0.00000_р_._-;_-* &quot;-&quot;??_р_._-;_-@_-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b/>
      <u val="singleAccounting"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8"/>
      <name val="Arial Cyr"/>
      <charset val="204"/>
    </font>
    <font>
      <i/>
      <sz val="11"/>
      <name val="Calibri"/>
      <family val="2"/>
      <charset val="204"/>
    </font>
    <font>
      <i/>
      <sz val="9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u/>
      <sz val="9"/>
      <name val="Arial Cyr"/>
      <charset val="204"/>
    </font>
    <font>
      <b/>
      <u/>
      <sz val="9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color indexed="9"/>
      <name val="Arial Cyr"/>
      <charset val="204"/>
    </font>
    <font>
      <sz val="10"/>
      <color indexed="55"/>
      <name val="Arial Cyr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b/>
      <sz val="8"/>
      <color indexed="9"/>
      <name val="Arial Cyr"/>
      <charset val="204"/>
    </font>
    <font>
      <b/>
      <sz val="16"/>
      <name val="Calibri"/>
      <family val="2"/>
      <charset val="204"/>
    </font>
    <font>
      <sz val="6"/>
      <color indexed="9"/>
      <name val="Arial Cyr"/>
      <charset val="204"/>
    </font>
    <font>
      <b/>
      <sz val="7"/>
      <color indexed="9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i/>
      <sz val="12"/>
      <color indexed="8"/>
      <name val="Calibri"/>
      <family val="2"/>
      <charset val="204"/>
    </font>
    <font>
      <b/>
      <sz val="6"/>
      <color indexed="9"/>
      <name val="Arial Cyr"/>
      <charset val="204"/>
    </font>
    <font>
      <b/>
      <u/>
      <sz val="16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u/>
      <sz val="8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8"/>
      <color theme="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b/>
      <u/>
      <sz val="10"/>
      <color rgb="FFFF0000"/>
      <name val="Arial Cyr"/>
      <charset val="204"/>
    </font>
    <font>
      <b/>
      <sz val="9"/>
      <color theme="1"/>
      <name val="Arial Cyr"/>
      <charset val="204"/>
    </font>
    <font>
      <b/>
      <sz val="10"/>
      <color theme="1"/>
      <name val="Arial Cyr"/>
      <charset val="204"/>
    </font>
    <font>
      <sz val="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sz val="18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u val="singleAccounting"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9"/>
      <color theme="1"/>
      <name val="Arial Cyr"/>
      <charset val="204"/>
    </font>
    <font>
      <b/>
      <i/>
      <u val="singleAccounting"/>
      <sz val="10"/>
      <name val="Arial Cyr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9"/>
      <name val="Arial"/>
      <family val="2"/>
      <charset val="204"/>
    </font>
    <font>
      <b/>
      <sz val="7"/>
      <name val="Times New Roman"/>
      <family val="1"/>
      <charset val="204"/>
    </font>
    <font>
      <b/>
      <sz val="12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889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/>
    <xf numFmtId="49" fontId="8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5" fillId="0" borderId="0" xfId="0" applyNumberFormat="1" applyFont="1"/>
    <xf numFmtId="49" fontId="5" fillId="0" borderId="2" xfId="0" applyNumberFormat="1" applyFont="1" applyBorder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/>
    <xf numFmtId="0" fontId="8" fillId="2" borderId="5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0" fontId="8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13" fillId="0" borderId="0" xfId="0" applyFont="1"/>
    <xf numFmtId="166" fontId="0" fillId="0" borderId="0" xfId="0" applyNumberFormat="1"/>
    <xf numFmtId="0" fontId="0" fillId="0" borderId="8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0" fillId="0" borderId="8" xfId="0" applyBorder="1"/>
    <xf numFmtId="168" fontId="16" fillId="0" borderId="7" xfId="1" applyNumberFormat="1" applyFont="1" applyBorder="1"/>
    <xf numFmtId="166" fontId="0" fillId="0" borderId="7" xfId="0" applyNumberFormat="1" applyBorder="1"/>
    <xf numFmtId="165" fontId="16" fillId="0" borderId="7" xfId="1" applyFont="1" applyBorder="1"/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inden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165" fontId="16" fillId="0" borderId="15" xfId="1" applyFont="1" applyBorder="1"/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166" fontId="0" fillId="0" borderId="14" xfId="0" applyNumberFormat="1" applyBorder="1"/>
    <xf numFmtId="0" fontId="18" fillId="2" borderId="16" xfId="0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indent="1"/>
    </xf>
    <xf numFmtId="49" fontId="11" fillId="2" borderId="18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8" fillId="0" borderId="21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8" fillId="2" borderId="21" xfId="0" applyNumberFormat="1" applyFont="1" applyFill="1" applyBorder="1" applyAlignment="1">
      <alignment horizontal="left" vertical="center" wrapText="1"/>
    </xf>
    <xf numFmtId="0" fontId="0" fillId="0" borderId="13" xfId="0" applyBorder="1"/>
    <xf numFmtId="49" fontId="11" fillId="2" borderId="22" xfId="0" applyNumberFormat="1" applyFont="1" applyFill="1" applyBorder="1" applyAlignment="1">
      <alignment horizontal="left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49" fontId="11" fillId="2" borderId="23" xfId="0" applyNumberFormat="1" applyFont="1" applyFill="1" applyBorder="1" applyAlignment="1">
      <alignment horizontal="left" vertical="center" indent="1"/>
    </xf>
    <xf numFmtId="49" fontId="0" fillId="0" borderId="14" xfId="0" applyNumberFormat="1" applyBorder="1"/>
    <xf numFmtId="49" fontId="0" fillId="0" borderId="7" xfId="0" applyNumberFormat="1" applyBorder="1"/>
    <xf numFmtId="0" fontId="0" fillId="0" borderId="10" xfId="0" applyBorder="1"/>
    <xf numFmtId="0" fontId="0" fillId="0" borderId="14" xfId="0" applyBorder="1"/>
    <xf numFmtId="165" fontId="19" fillId="0" borderId="8" xfId="1" applyFont="1" applyBorder="1"/>
    <xf numFmtId="165" fontId="20" fillId="0" borderId="15" xfId="0" applyNumberFormat="1" applyFont="1" applyBorder="1"/>
    <xf numFmtId="0" fontId="0" fillId="0" borderId="11" xfId="0" applyBorder="1"/>
    <xf numFmtId="49" fontId="11" fillId="2" borderId="24" xfId="0" applyNumberFormat="1" applyFont="1" applyFill="1" applyBorder="1" applyAlignment="1">
      <alignment horizontal="left" vertical="center" wrapText="1"/>
    </xf>
    <xf numFmtId="0" fontId="0" fillId="0" borderId="21" xfId="0" applyBorder="1"/>
    <xf numFmtId="49" fontId="0" fillId="2" borderId="7" xfId="1" applyNumberFormat="1" applyFont="1" applyFill="1" applyBorder="1" applyAlignment="1">
      <alignment horizontal="left" vertical="center"/>
    </xf>
    <xf numFmtId="49" fontId="0" fillId="2" borderId="7" xfId="0" applyNumberForma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0" fillId="2" borderId="7" xfId="0" applyNumberForma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15" xfId="0" applyNumberFormat="1" applyBorder="1"/>
    <xf numFmtId="49" fontId="0" fillId="0" borderId="11" xfId="0" applyNumberFormat="1" applyBorder="1"/>
    <xf numFmtId="165" fontId="21" fillId="0" borderId="8" xfId="1" applyFont="1" applyBorder="1"/>
    <xf numFmtId="165" fontId="22" fillId="0" borderId="7" xfId="1" applyFont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14" fontId="2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/>
    <xf numFmtId="49" fontId="0" fillId="0" borderId="0" xfId="0" applyNumberFormat="1" applyAlignment="1">
      <alignment horizontal="left" vertical="center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9" fillId="3" borderId="0" xfId="0" applyFont="1" applyFill="1"/>
    <xf numFmtId="0" fontId="0" fillId="0" borderId="1" xfId="0" applyBorder="1"/>
    <xf numFmtId="0" fontId="25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0" fontId="13" fillId="2" borderId="0" xfId="0" applyFont="1" applyFill="1" applyAlignment="1">
      <alignment horizontal="left"/>
    </xf>
    <xf numFmtId="168" fontId="14" fillId="2" borderId="0" xfId="1" applyNumberFormat="1" applyFont="1" applyFill="1" applyAlignment="1">
      <alignment horizontal="center"/>
    </xf>
    <xf numFmtId="0" fontId="0" fillId="2" borderId="0" xfId="0" applyFill="1"/>
    <xf numFmtId="49" fontId="5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right"/>
    </xf>
    <xf numFmtId="0" fontId="8" fillId="0" borderId="28" xfId="0" applyFont="1" applyBorder="1" applyAlignment="1">
      <alignment horizontal="left"/>
    </xf>
    <xf numFmtId="0" fontId="6" fillId="0" borderId="0" xfId="0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0" fontId="25" fillId="0" borderId="0" xfId="0" applyFont="1"/>
    <xf numFmtId="49" fontId="11" fillId="2" borderId="11" xfId="0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7" fillId="5" borderId="31" xfId="0" applyFont="1" applyFill="1" applyBorder="1" applyAlignment="1">
      <alignment horizontal="left" vertical="center" wrapText="1"/>
    </xf>
    <xf numFmtId="0" fontId="27" fillId="5" borderId="32" xfId="0" applyFont="1" applyFill="1" applyBorder="1" applyAlignment="1">
      <alignment horizontal="left"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0" borderId="28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8" fillId="0" borderId="3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3" fillId="4" borderId="0" xfId="0" applyFont="1" applyFill="1" applyAlignment="1">
      <alignment horizontal="right"/>
    </xf>
    <xf numFmtId="49" fontId="8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3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7" fillId="5" borderId="26" xfId="0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7" fillId="0" borderId="29" xfId="0" applyFont="1" applyBorder="1" applyAlignment="1">
      <alignment horizontal="left" wrapText="1"/>
    </xf>
    <xf numFmtId="0" fontId="7" fillId="2" borderId="28" xfId="0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left" vertical="center"/>
    </xf>
    <xf numFmtId="0" fontId="27" fillId="6" borderId="0" xfId="0" applyFont="1" applyFill="1" applyAlignment="1">
      <alignment vertical="center" wrapText="1"/>
    </xf>
    <xf numFmtId="49" fontId="8" fillId="6" borderId="2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/>
    <xf numFmtId="0" fontId="9" fillId="0" borderId="2" xfId="0" applyFont="1" applyBorder="1" applyAlignment="1">
      <alignment horizontal="left" vertical="top"/>
    </xf>
    <xf numFmtId="49" fontId="11" fillId="2" borderId="7" xfId="0" applyNumberFormat="1" applyFont="1" applyFill="1" applyBorder="1" applyAlignment="1">
      <alignment vertical="center"/>
    </xf>
    <xf numFmtId="168" fontId="14" fillId="7" borderId="0" xfId="1" applyNumberFormat="1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6" fillId="7" borderId="0" xfId="0" applyFont="1" applyFill="1"/>
    <xf numFmtId="169" fontId="15" fillId="7" borderId="0" xfId="1" applyNumberFormat="1" applyFont="1" applyFill="1" applyAlignment="1">
      <alignment horizontal="center"/>
    </xf>
    <xf numFmtId="168" fontId="15" fillId="7" borderId="0" xfId="1" applyNumberFormat="1" applyFont="1" applyFill="1" applyAlignment="1">
      <alignment horizontal="center"/>
    </xf>
    <xf numFmtId="165" fontId="17" fillId="0" borderId="7" xfId="1" applyFont="1" applyBorder="1" applyAlignment="1">
      <alignment horizontal="center"/>
    </xf>
    <xf numFmtId="165" fontId="0" fillId="0" borderId="10" xfId="0" applyNumberFormat="1" applyBorder="1"/>
    <xf numFmtId="49" fontId="11" fillId="2" borderId="37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5" fontId="17" fillId="0" borderId="11" xfId="1" applyFont="1" applyBorder="1" applyAlignment="1">
      <alignment horizontal="center"/>
    </xf>
    <xf numFmtId="165" fontId="17" fillId="0" borderId="24" xfId="1" applyFont="1" applyBorder="1" applyAlignment="1">
      <alignment horizontal="center"/>
    </xf>
    <xf numFmtId="165" fontId="0" fillId="0" borderId="8" xfId="0" applyNumberFormat="1" applyBorder="1"/>
    <xf numFmtId="165" fontId="38" fillId="0" borderId="8" xfId="1" applyFont="1" applyBorder="1"/>
    <xf numFmtId="165" fontId="38" fillId="0" borderId="7" xfId="1" applyFont="1" applyBorder="1"/>
    <xf numFmtId="0" fontId="34" fillId="0" borderId="0" xfId="0" applyFont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165" fontId="16" fillId="0" borderId="8" xfId="1" applyFont="1" applyBorder="1"/>
    <xf numFmtId="49" fontId="8" fillId="2" borderId="8" xfId="0" applyNumberFormat="1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left" vertical="center" wrapText="1"/>
    </xf>
    <xf numFmtId="167" fontId="8" fillId="9" borderId="8" xfId="1" applyNumberFormat="1" applyFont="1" applyFill="1" applyBorder="1" applyAlignment="1">
      <alignment vertical="center"/>
    </xf>
    <xf numFmtId="167" fontId="8" fillId="0" borderId="8" xfId="1" applyNumberFormat="1" applyFont="1" applyBorder="1" applyAlignment="1">
      <alignment horizontal="left" vertical="center" wrapText="1"/>
    </xf>
    <xf numFmtId="167" fontId="26" fillId="0" borderId="12" xfId="1" applyNumberFormat="1" applyFont="1" applyBorder="1" applyAlignment="1">
      <alignment horizontal="left" vertical="center" wrapText="1"/>
    </xf>
    <xf numFmtId="167" fontId="30" fillId="0" borderId="10" xfId="1" applyNumberFormat="1" applyFont="1" applyBorder="1"/>
    <xf numFmtId="49" fontId="25" fillId="0" borderId="0" xfId="0" applyNumberFormat="1" applyFont="1" applyAlignment="1">
      <alignment horizontal="left" vertical="center" wrapText="1"/>
    </xf>
    <xf numFmtId="14" fontId="26" fillId="0" borderId="26" xfId="0" applyNumberFormat="1" applyFont="1" applyBorder="1" applyAlignment="1">
      <alignment wrapText="1"/>
    </xf>
    <xf numFmtId="49" fontId="8" fillId="2" borderId="5" xfId="1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1" fillId="0" borderId="2" xfId="0" applyFont="1" applyBorder="1" applyAlignment="1">
      <alignment wrapText="1"/>
    </xf>
    <xf numFmtId="0" fontId="46" fillId="0" borderId="0" xfId="0" applyFont="1" applyAlignment="1">
      <alignment horizontal="right"/>
    </xf>
    <xf numFmtId="0" fontId="8" fillId="0" borderId="4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" fontId="9" fillId="0" borderId="40" xfId="0" applyNumberFormat="1" applyFont="1" applyBorder="1" applyAlignment="1">
      <alignment horizontal="left"/>
    </xf>
    <xf numFmtId="0" fontId="8" fillId="2" borderId="45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71" fontId="5" fillId="0" borderId="4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49" fontId="11" fillId="2" borderId="7" xfId="1" applyNumberFormat="1" applyFont="1" applyFill="1" applyBorder="1" applyAlignment="1">
      <alignment horizontal="left" vertical="center"/>
    </xf>
    <xf numFmtId="14" fontId="8" fillId="9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1" fillId="10" borderId="7" xfId="0" applyNumberFormat="1" applyFont="1" applyFill="1" applyBorder="1" applyAlignment="1">
      <alignment horizontal="left" vertical="center" wrapText="1" indent="1"/>
    </xf>
    <xf numFmtId="49" fontId="11" fillId="2" borderId="7" xfId="0" applyNumberFormat="1" applyFont="1" applyFill="1" applyBorder="1" applyAlignment="1">
      <alignment vertical="center" wrapText="1"/>
    </xf>
    <xf numFmtId="49" fontId="11" fillId="10" borderId="7" xfId="0" applyNumberFormat="1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horizontal="left" vertical="center" wrapText="1"/>
    </xf>
    <xf numFmtId="165" fontId="0" fillId="0" borderId="7" xfId="1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49" fontId="11" fillId="2" borderId="7" xfId="0" applyNumberFormat="1" applyFont="1" applyFill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/>
    </xf>
    <xf numFmtId="166" fontId="0" fillId="0" borderId="10" xfId="0" applyNumberForma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5" fillId="0" borderId="11" xfId="0" applyFont="1" applyBorder="1"/>
    <xf numFmtId="167" fontId="45" fillId="0" borderId="11" xfId="1" applyNumberFormat="1" applyFont="1" applyBorder="1"/>
    <xf numFmtId="165" fontId="45" fillId="0" borderId="11" xfId="1" applyFont="1" applyBorder="1"/>
    <xf numFmtId="0" fontId="45" fillId="0" borderId="47" xfId="0" applyFont="1" applyBorder="1"/>
    <xf numFmtId="0" fontId="45" fillId="0" borderId="48" xfId="0" applyFont="1" applyBorder="1"/>
    <xf numFmtId="49" fontId="26" fillId="2" borderId="7" xfId="0" applyNumberFormat="1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left" vertical="center"/>
    </xf>
    <xf numFmtId="0" fontId="45" fillId="0" borderId="7" xfId="0" applyFont="1" applyBorder="1"/>
    <xf numFmtId="167" fontId="45" fillId="0" borderId="7" xfId="1" applyNumberFormat="1" applyFont="1" applyBorder="1"/>
    <xf numFmtId="165" fontId="45" fillId="0" borderId="7" xfId="1" applyFont="1" applyBorder="1"/>
    <xf numFmtId="0" fontId="45" fillId="0" borderId="48" xfId="0" applyFont="1" applyBorder="1" applyAlignment="1">
      <alignment horizontal="center"/>
    </xf>
    <xf numFmtId="0" fontId="8" fillId="11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49" fontId="8" fillId="11" borderId="5" xfId="0" applyNumberFormat="1" applyFont="1" applyFill="1" applyBorder="1" applyAlignment="1">
      <alignment horizontal="left" vertical="center"/>
    </xf>
    <xf numFmtId="0" fontId="39" fillId="11" borderId="0" xfId="0" applyFont="1" applyFill="1" applyAlignment="1">
      <alignment vertical="center" wrapText="1"/>
    </xf>
    <xf numFmtId="0" fontId="25" fillId="11" borderId="0" xfId="0" applyFont="1" applyFill="1" applyAlignment="1">
      <alignment wrapText="1"/>
    </xf>
    <xf numFmtId="49" fontId="8" fillId="0" borderId="39" xfId="0" applyNumberFormat="1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168" fontId="14" fillId="12" borderId="0" xfId="1" applyNumberFormat="1" applyFont="1" applyFill="1" applyAlignment="1">
      <alignment horizontal="center"/>
    </xf>
    <xf numFmtId="0" fontId="13" fillId="12" borderId="0" xfId="0" applyFont="1" applyFill="1" applyAlignment="1">
      <alignment horizontal="left"/>
    </xf>
    <xf numFmtId="164" fontId="13" fillId="12" borderId="0" xfId="0" applyNumberFormat="1" applyFont="1" applyFill="1" applyAlignment="1">
      <alignment horizontal="left"/>
    </xf>
    <xf numFmtId="0" fontId="8" fillId="11" borderId="42" xfId="0" applyFont="1" applyFill="1" applyBorder="1" applyAlignment="1">
      <alignment horizontal="left" vertical="center"/>
    </xf>
    <xf numFmtId="168" fontId="3" fillId="0" borderId="0" xfId="1" applyNumberFormat="1" applyFont="1"/>
    <xf numFmtId="0" fontId="25" fillId="11" borderId="0" xfId="0" applyFont="1" applyFill="1" applyAlignment="1">
      <alignment vertical="center" wrapText="1"/>
    </xf>
    <xf numFmtId="49" fontId="8" fillId="11" borderId="2" xfId="0" applyNumberFormat="1" applyFont="1" applyFill="1" applyBorder="1" applyAlignment="1">
      <alignment horizontal="left" vertical="center"/>
    </xf>
    <xf numFmtId="0" fontId="0" fillId="11" borderId="0" xfId="0" applyFill="1"/>
    <xf numFmtId="0" fontId="25" fillId="11" borderId="0" xfId="0" applyFont="1" applyFill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7" fillId="0" borderId="11" xfId="0" applyFont="1" applyBorder="1"/>
    <xf numFmtId="49" fontId="11" fillId="2" borderId="11" xfId="0" applyNumberFormat="1" applyFont="1" applyFill="1" applyBorder="1" applyAlignment="1">
      <alignment horizontal="left" vertical="center" wrapText="1" indent="1"/>
    </xf>
    <xf numFmtId="165" fontId="16" fillId="0" borderId="13" xfId="1" applyFont="1" applyBorder="1"/>
    <xf numFmtId="166" fontId="0" fillId="0" borderId="13" xfId="0" applyNumberFormat="1" applyBorder="1"/>
    <xf numFmtId="165" fontId="16" fillId="0" borderId="11" xfId="1" applyFont="1" applyBorder="1"/>
    <xf numFmtId="166" fontId="0" fillId="0" borderId="11" xfId="0" applyNumberFormat="1" applyBorder="1"/>
    <xf numFmtId="0" fontId="25" fillId="0" borderId="0" xfId="0" applyFont="1" applyAlignment="1">
      <alignment vertical="center" wrapText="1"/>
    </xf>
    <xf numFmtId="0" fontId="0" fillId="11" borderId="0" xfId="0" applyFill="1" applyAlignment="1">
      <alignment horizontal="left"/>
    </xf>
    <xf numFmtId="1" fontId="8" fillId="11" borderId="2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/>
    </xf>
    <xf numFmtId="0" fontId="27" fillId="11" borderId="26" xfId="0" applyFont="1" applyFill="1" applyBorder="1" applyAlignment="1">
      <alignment horizontal="left" vertical="center" wrapText="1"/>
    </xf>
    <xf numFmtId="0" fontId="41" fillId="11" borderId="0" xfId="0" applyFont="1" applyFill="1" applyAlignment="1">
      <alignment wrapText="1"/>
    </xf>
    <xf numFmtId="0" fontId="27" fillId="11" borderId="0" xfId="0" applyFont="1" applyFill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2" fontId="5" fillId="0" borderId="28" xfId="0" applyNumberFormat="1" applyFont="1" applyBorder="1" applyAlignment="1">
      <alignment horizontal="left"/>
    </xf>
    <xf numFmtId="0" fontId="27" fillId="13" borderId="32" xfId="0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165" fontId="22" fillId="0" borderId="8" xfId="1" applyFont="1" applyBorder="1"/>
    <xf numFmtId="166" fontId="11" fillId="0" borderId="0" xfId="0" applyNumberFormat="1" applyFont="1"/>
    <xf numFmtId="0" fontId="27" fillId="0" borderId="31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4" fillId="0" borderId="35" xfId="0" applyFont="1" applyBorder="1" applyAlignment="1">
      <alignment vertical="center" wrapText="1"/>
    </xf>
    <xf numFmtId="167" fontId="8" fillId="9" borderId="8" xfId="1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 wrapText="1"/>
    </xf>
    <xf numFmtId="49" fontId="26" fillId="2" borderId="11" xfId="0" applyNumberFormat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67" fontId="8" fillId="9" borderId="7" xfId="1" applyNumberFormat="1" applyFont="1" applyFill="1" applyBorder="1" applyAlignment="1">
      <alignment vertical="center"/>
    </xf>
    <xf numFmtId="167" fontId="8" fillId="9" borderId="7" xfId="1" applyNumberFormat="1" applyFont="1" applyFill="1" applyBorder="1" applyAlignment="1">
      <alignment horizontal="left" vertical="center"/>
    </xf>
    <xf numFmtId="14" fontId="24" fillId="0" borderId="7" xfId="0" applyNumberFormat="1" applyFont="1" applyBorder="1" applyAlignment="1">
      <alignment horizontal="left" vertical="center"/>
    </xf>
    <xf numFmtId="1" fontId="48" fillId="0" borderId="7" xfId="0" applyNumberFormat="1" applyFont="1" applyBorder="1" applyAlignment="1">
      <alignment vertical="center" wrapText="1"/>
    </xf>
    <xf numFmtId="14" fontId="42" fillId="0" borderId="7" xfId="0" applyNumberFormat="1" applyFont="1" applyBorder="1" applyAlignment="1">
      <alignment horizontal="left" vertical="center" wrapText="1"/>
    </xf>
    <xf numFmtId="0" fontId="7" fillId="0" borderId="51" xfId="0" applyFont="1" applyBorder="1"/>
    <xf numFmtId="0" fontId="49" fillId="0" borderId="0" xfId="0" applyFont="1"/>
    <xf numFmtId="172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72" fontId="5" fillId="0" borderId="0" xfId="0" applyNumberFormat="1" applyFont="1"/>
    <xf numFmtId="0" fontId="39" fillId="13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1" fontId="8" fillId="0" borderId="50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5" fillId="0" borderId="0" xfId="0" applyFont="1"/>
    <xf numFmtId="16" fontId="0" fillId="0" borderId="0" xfId="0" applyNumberFormat="1"/>
    <xf numFmtId="16" fontId="0" fillId="11" borderId="0" xfId="0" applyNumberFormat="1" applyFill="1"/>
    <xf numFmtId="16" fontId="0" fillId="0" borderId="0" xfId="0" applyNumberFormat="1" applyAlignment="1">
      <alignment horizontal="center" vertical="center"/>
    </xf>
    <xf numFmtId="16" fontId="8" fillId="0" borderId="0" xfId="0" applyNumberFormat="1" applyFont="1" applyAlignment="1">
      <alignment horizontal="right"/>
    </xf>
    <xf numFmtId="16" fontId="1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2" borderId="11" xfId="0" applyFont="1" applyFill="1" applyBorder="1" applyAlignment="1">
      <alignment horizontal="left" vertical="center"/>
    </xf>
    <xf numFmtId="17" fontId="0" fillId="0" borderId="0" xfId="0" applyNumberFormat="1"/>
    <xf numFmtId="14" fontId="8" fillId="0" borderId="0" xfId="0" applyNumberFormat="1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67" fontId="5" fillId="0" borderId="7" xfId="1" applyNumberFormat="1" applyFont="1" applyBorder="1" applyAlignment="1">
      <alignment horizontal="left" vertical="center" indent="1"/>
    </xf>
    <xf numFmtId="167" fontId="5" fillId="0" borderId="7" xfId="1" applyNumberFormat="1" applyFont="1" applyBorder="1"/>
    <xf numFmtId="167" fontId="12" fillId="7" borderId="0" xfId="1" applyNumberFormat="1" applyFont="1" applyFill="1"/>
    <xf numFmtId="167" fontId="12" fillId="7" borderId="0" xfId="0" applyNumberFormat="1" applyFont="1" applyFill="1"/>
    <xf numFmtId="0" fontId="3" fillId="7" borderId="0" xfId="0" applyFont="1" applyFill="1" applyAlignment="1">
      <alignment horizontal="left"/>
    </xf>
    <xf numFmtId="167" fontId="12" fillId="12" borderId="0" xfId="1" applyNumberFormat="1" applyFont="1" applyFill="1"/>
    <xf numFmtId="0" fontId="3" fillId="12" borderId="0" xfId="0" applyFont="1" applyFill="1" applyAlignment="1">
      <alignment horizontal="left"/>
    </xf>
    <xf numFmtId="0" fontId="0" fillId="0" borderId="7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27" fillId="11" borderId="35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172" fontId="52" fillId="12" borderId="0" xfId="0" applyNumberFormat="1" applyFont="1" applyFill="1" applyAlignment="1">
      <alignment horizontal="left"/>
    </xf>
    <xf numFmtId="14" fontId="27" fillId="0" borderId="26" xfId="0" applyNumberFormat="1" applyFont="1" applyBorder="1" applyAlignment="1">
      <alignment vertical="center" wrapText="1"/>
    </xf>
    <xf numFmtId="0" fontId="54" fillId="0" borderId="0" xfId="0" applyFont="1"/>
    <xf numFmtId="165" fontId="54" fillId="0" borderId="0" xfId="1" applyFont="1"/>
    <xf numFmtId="0" fontId="57" fillId="0" borderId="0" xfId="0" applyFont="1"/>
    <xf numFmtId="167" fontId="58" fillId="7" borderId="0" xfId="1" applyNumberFormat="1" applyFont="1" applyFill="1"/>
    <xf numFmtId="167" fontId="58" fillId="7" borderId="0" xfId="0" applyNumberFormat="1" applyFont="1" applyFill="1"/>
    <xf numFmtId="0" fontId="59" fillId="7" borderId="0" xfId="0" applyFont="1" applyFill="1" applyAlignment="1">
      <alignment horizontal="left"/>
    </xf>
    <xf numFmtId="0" fontId="60" fillId="7" borderId="0" xfId="0" applyFont="1" applyFill="1" applyAlignment="1">
      <alignment horizontal="left"/>
    </xf>
    <xf numFmtId="168" fontId="61" fillId="7" borderId="0" xfId="1" applyNumberFormat="1" applyFont="1" applyFill="1" applyAlignment="1">
      <alignment horizontal="center"/>
    </xf>
    <xf numFmtId="0" fontId="59" fillId="7" borderId="0" xfId="0" applyFont="1" applyFill="1"/>
    <xf numFmtId="169" fontId="63" fillId="7" borderId="0" xfId="1" applyNumberFormat="1" applyFont="1" applyFill="1" applyAlignment="1">
      <alignment horizontal="center"/>
    </xf>
    <xf numFmtId="168" fontId="63" fillId="7" borderId="0" xfId="1" applyNumberFormat="1" applyFont="1" applyFill="1" applyAlignment="1">
      <alignment horizontal="center"/>
    </xf>
    <xf numFmtId="0" fontId="60" fillId="2" borderId="0" xfId="0" applyFont="1" applyFill="1" applyAlignment="1">
      <alignment horizontal="left"/>
    </xf>
    <xf numFmtId="168" fontId="61" fillId="2" borderId="0" xfId="1" applyNumberFormat="1" applyFont="1" applyFill="1" applyAlignment="1">
      <alignment horizontal="center"/>
    </xf>
    <xf numFmtId="0" fontId="54" fillId="2" borderId="0" xfId="0" applyFont="1" applyFill="1"/>
    <xf numFmtId="0" fontId="60" fillId="0" borderId="0" xfId="0" applyFont="1"/>
    <xf numFmtId="166" fontId="54" fillId="0" borderId="0" xfId="0" applyNumberFormat="1" applyFont="1"/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166" fontId="54" fillId="0" borderId="7" xfId="0" applyNumberFormat="1" applyFont="1" applyBorder="1" applyAlignment="1">
      <alignment horizontal="center" vertical="center" wrapText="1"/>
    </xf>
    <xf numFmtId="165" fontId="54" fillId="0" borderId="7" xfId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7" xfId="0" applyFont="1" applyBorder="1"/>
    <xf numFmtId="0" fontId="54" fillId="0" borderId="8" xfId="0" applyFont="1" applyBorder="1"/>
    <xf numFmtId="165" fontId="59" fillId="0" borderId="7" xfId="1" applyFont="1" applyBorder="1"/>
    <xf numFmtId="166" fontId="54" fillId="0" borderId="7" xfId="0" applyNumberFormat="1" applyFont="1" applyBorder="1"/>
    <xf numFmtId="0" fontId="54" fillId="0" borderId="15" xfId="0" applyFont="1" applyBorder="1"/>
    <xf numFmtId="165" fontId="59" fillId="0" borderId="15" xfId="1" applyFont="1" applyBorder="1"/>
    <xf numFmtId="49" fontId="64" fillId="2" borderId="15" xfId="0" applyNumberFormat="1" applyFont="1" applyFill="1" applyBorder="1" applyAlignment="1">
      <alignment horizontal="left" vertical="center" wrapText="1"/>
    </xf>
    <xf numFmtId="49" fontId="64" fillId="2" borderId="7" xfId="0" applyNumberFormat="1" applyFont="1" applyFill="1" applyBorder="1" applyAlignment="1">
      <alignment vertical="center"/>
    </xf>
    <xf numFmtId="49" fontId="64" fillId="2" borderId="14" xfId="0" applyNumberFormat="1" applyFont="1" applyFill="1" applyBorder="1" applyAlignment="1">
      <alignment horizontal="left" vertical="center" wrapText="1"/>
    </xf>
    <xf numFmtId="165" fontId="59" fillId="0" borderId="8" xfId="1" applyFont="1" applyBorder="1"/>
    <xf numFmtId="49" fontId="64" fillId="2" borderId="7" xfId="0" applyNumberFormat="1" applyFont="1" applyFill="1" applyBorder="1" applyAlignment="1">
      <alignment horizontal="left" vertical="center" wrapText="1"/>
    </xf>
    <xf numFmtId="49" fontId="64" fillId="2" borderId="13" xfId="0" applyNumberFormat="1" applyFont="1" applyFill="1" applyBorder="1" applyAlignment="1">
      <alignment vertical="center"/>
    </xf>
    <xf numFmtId="49" fontId="54" fillId="0" borderId="14" xfId="0" applyNumberFormat="1" applyFont="1" applyBorder="1"/>
    <xf numFmtId="0" fontId="54" fillId="2" borderId="13" xfId="0" applyFont="1" applyFill="1" applyBorder="1" applyAlignment="1">
      <alignment horizontal="left" vertical="center"/>
    </xf>
    <xf numFmtId="170" fontId="65" fillId="0" borderId="7" xfId="1" applyNumberFormat="1" applyFont="1" applyBorder="1" applyAlignment="1">
      <alignment horizontal="center"/>
    </xf>
    <xf numFmtId="165" fontId="65" fillId="0" borderId="7" xfId="1" applyFont="1" applyBorder="1" applyAlignment="1">
      <alignment horizontal="center"/>
    </xf>
    <xf numFmtId="49" fontId="54" fillId="2" borderId="7" xfId="1" applyNumberFormat="1" applyFont="1" applyFill="1" applyBorder="1" applyAlignment="1">
      <alignment horizontal="left" vertical="center"/>
    </xf>
    <xf numFmtId="49" fontId="54" fillId="2" borderId="7" xfId="0" applyNumberFormat="1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2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54" fillId="0" borderId="7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4" fillId="0" borderId="14" xfId="0" applyFont="1" applyBorder="1"/>
    <xf numFmtId="49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/>
    </xf>
    <xf numFmtId="0" fontId="54" fillId="0" borderId="7" xfId="0" applyFont="1" applyBorder="1" applyAlignment="1">
      <alignment horizontal="left" vertical="top"/>
    </xf>
    <xf numFmtId="49" fontId="54" fillId="0" borderId="7" xfId="0" applyNumberFormat="1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4" fillId="0" borderId="13" xfId="0" applyFont="1" applyBorder="1"/>
    <xf numFmtId="49" fontId="54" fillId="0" borderId="25" xfId="0" applyNumberFormat="1" applyFont="1" applyBorder="1"/>
    <xf numFmtId="49" fontId="54" fillId="0" borderId="15" xfId="0" applyNumberFormat="1" applyFont="1" applyBorder="1"/>
    <xf numFmtId="49" fontId="54" fillId="0" borderId="11" xfId="0" applyNumberFormat="1" applyFont="1" applyBorder="1"/>
    <xf numFmtId="165" fontId="67" fillId="0" borderId="8" xfId="1" applyFont="1" applyBorder="1"/>
    <xf numFmtId="165" fontId="68" fillId="0" borderId="7" xfId="1" applyFont="1" applyBorder="1"/>
    <xf numFmtId="0" fontId="54" fillId="0" borderId="36" xfId="0" applyFont="1" applyBorder="1" applyAlignment="1">
      <alignment horizontal="left" vertical="center"/>
    </xf>
    <xf numFmtId="165" fontId="54" fillId="0" borderId="0" xfId="0" applyNumberFormat="1" applyFont="1"/>
    <xf numFmtId="49" fontId="54" fillId="0" borderId="0" xfId="0" applyNumberFormat="1" applyFont="1"/>
    <xf numFmtId="165" fontId="5" fillId="14" borderId="7" xfId="1" applyFont="1" applyFill="1" applyBorder="1" applyAlignment="1">
      <alignment wrapText="1"/>
    </xf>
    <xf numFmtId="165" fontId="5" fillId="14" borderId="0" xfId="1" applyFont="1" applyFill="1" applyAlignment="1">
      <alignment wrapText="1"/>
    </xf>
    <xf numFmtId="0" fontId="69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167" fontId="5" fillId="0" borderId="0" xfId="1" applyNumberFormat="1" applyFont="1" applyAlignment="1">
      <alignment wrapText="1"/>
    </xf>
    <xf numFmtId="167" fontId="0" fillId="0" borderId="0" xfId="0" applyNumberFormat="1" applyAlignment="1">
      <alignment wrapText="1"/>
    </xf>
    <xf numFmtId="167" fontId="0" fillId="0" borderId="0" xfId="1" applyNumberFormat="1" applyFont="1" applyAlignment="1">
      <alignment wrapText="1"/>
    </xf>
    <xf numFmtId="167" fontId="5" fillId="0" borderId="0" xfId="0" applyNumberFormat="1" applyFont="1" applyAlignment="1">
      <alignment wrapText="1"/>
    </xf>
    <xf numFmtId="43" fontId="0" fillId="0" borderId="7" xfId="0" applyNumberFormat="1" applyBorder="1" applyAlignment="1">
      <alignment wrapText="1"/>
    </xf>
    <xf numFmtId="165" fontId="58" fillId="7" borderId="0" xfId="1" applyFont="1" applyFill="1"/>
    <xf numFmtId="165" fontId="18" fillId="0" borderId="0" xfId="1" applyFont="1" applyAlignment="1">
      <alignment horizontal="left"/>
    </xf>
    <xf numFmtId="2" fontId="5" fillId="2" borderId="2" xfId="0" applyNumberFormat="1" applyFont="1" applyFill="1" applyBorder="1" applyAlignment="1">
      <alignment horizontal="left" wrapText="1"/>
    </xf>
    <xf numFmtId="173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0" fontId="26" fillId="15" borderId="0" xfId="0" applyFont="1" applyFill="1"/>
    <xf numFmtId="0" fontId="8" fillId="2" borderId="7" xfId="0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172" fontId="11" fillId="0" borderId="13" xfId="0" applyNumberFormat="1" applyFont="1" applyBorder="1" applyAlignment="1">
      <alignment horizontal="center" wrapText="1"/>
    </xf>
    <xf numFmtId="165" fontId="0" fillId="0" borderId="0" xfId="1" applyFont="1" applyAlignment="1">
      <alignment wrapText="1"/>
    </xf>
    <xf numFmtId="0" fontId="9" fillId="0" borderId="7" xfId="0" applyFont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left"/>
    </xf>
    <xf numFmtId="1" fontId="9" fillId="9" borderId="2" xfId="0" applyNumberFormat="1" applyFont="1" applyFill="1" applyBorder="1" applyAlignment="1">
      <alignment horizontal="left"/>
    </xf>
    <xf numFmtId="167" fontId="0" fillId="0" borderId="0" xfId="1" applyNumberFormat="1" applyFont="1" applyAlignment="1">
      <alignment horizontal="right" wrapText="1"/>
    </xf>
    <xf numFmtId="0" fontId="71" fillId="9" borderId="7" xfId="0" applyFont="1" applyFill="1" applyBorder="1"/>
    <xf numFmtId="49" fontId="71" fillId="9" borderId="14" xfId="0" applyNumberFormat="1" applyFont="1" applyFill="1" applyBorder="1"/>
    <xf numFmtId="0" fontId="71" fillId="9" borderId="7" xfId="0" applyFont="1" applyFill="1" applyBorder="1" applyAlignment="1">
      <alignment horizontal="left" vertical="center"/>
    </xf>
    <xf numFmtId="165" fontId="45" fillId="9" borderId="7" xfId="1" applyFont="1" applyFill="1" applyBorder="1" applyAlignment="1">
      <alignment horizontal="center"/>
    </xf>
    <xf numFmtId="165" fontId="72" fillId="9" borderId="7" xfId="1" applyFont="1" applyFill="1" applyBorder="1"/>
    <xf numFmtId="0" fontId="9" fillId="10" borderId="6" xfId="0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 wrapText="1"/>
    </xf>
    <xf numFmtId="49" fontId="8" fillId="2" borderId="53" xfId="0" applyNumberFormat="1" applyFont="1" applyFill="1" applyBorder="1" applyAlignment="1">
      <alignment horizontal="center" vertical="center" wrapText="1"/>
    </xf>
    <xf numFmtId="49" fontId="8" fillId="2" borderId="54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/>
    </xf>
    <xf numFmtId="49" fontId="11" fillId="9" borderId="7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top" wrapText="1"/>
    </xf>
    <xf numFmtId="165" fontId="5" fillId="0" borderId="11" xfId="1" applyFont="1" applyBorder="1"/>
    <xf numFmtId="165" fontId="18" fillId="9" borderId="11" xfId="1" applyFont="1" applyFill="1" applyBorder="1"/>
    <xf numFmtId="165" fontId="18" fillId="0" borderId="7" xfId="1" applyFont="1" applyBorder="1"/>
    <xf numFmtId="1" fontId="0" fillId="0" borderId="0" xfId="0" applyNumberFormat="1" applyAlignment="1">
      <alignment wrapText="1"/>
    </xf>
    <xf numFmtId="0" fontId="41" fillId="0" borderId="7" xfId="0" applyFont="1" applyBorder="1" applyAlignment="1">
      <alignment wrapText="1"/>
    </xf>
    <xf numFmtId="174" fontId="9" fillId="10" borderId="43" xfId="0" applyNumberFormat="1" applyFont="1" applyFill="1" applyBorder="1" applyAlignment="1">
      <alignment horizontal="left" vertical="center"/>
    </xf>
    <xf numFmtId="174" fontId="9" fillId="0" borderId="28" xfId="0" applyNumberFormat="1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7" fontId="9" fillId="9" borderId="8" xfId="1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8" fillId="0" borderId="41" xfId="0" applyFont="1" applyBorder="1" applyAlignment="1">
      <alignment horizontal="left"/>
    </xf>
    <xf numFmtId="0" fontId="5" fillId="9" borderId="28" xfId="0" applyFont="1" applyFill="1" applyBorder="1" applyAlignment="1">
      <alignment horizontal="left"/>
    </xf>
    <xf numFmtId="49" fontId="4" fillId="2" borderId="39" xfId="0" applyNumberFormat="1" applyFont="1" applyFill="1" applyBorder="1" applyAlignment="1">
      <alignment horizontal="left"/>
    </xf>
    <xf numFmtId="2" fontId="5" fillId="0" borderId="40" xfId="0" applyNumberFormat="1" applyFont="1" applyBorder="1" applyAlignment="1">
      <alignment horizontal="left"/>
    </xf>
    <xf numFmtId="0" fontId="50" fillId="9" borderId="5" xfId="0" applyFont="1" applyFill="1" applyBorder="1" applyAlignment="1">
      <alignment horizontal="left"/>
    </xf>
    <xf numFmtId="0" fontId="9" fillId="8" borderId="7" xfId="0" applyFont="1" applyFill="1" applyBorder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52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167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17" fillId="0" borderId="8" xfId="1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4" fontId="9" fillId="0" borderId="26" xfId="0" applyNumberFormat="1" applyFont="1" applyBorder="1" applyAlignment="1">
      <alignment vertical="center"/>
    </xf>
    <xf numFmtId="14" fontId="0" fillId="0" borderId="0" xfId="0" applyNumberFormat="1"/>
    <xf numFmtId="0" fontId="5" fillId="8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/>
    </xf>
    <xf numFmtId="0" fontId="0" fillId="11" borderId="0" xfId="0" applyFill="1" applyAlignment="1">
      <alignment horizontal="right" vertical="center" wrapText="1"/>
    </xf>
    <xf numFmtId="0" fontId="8" fillId="2" borderId="55" xfId="0" applyFont="1" applyFill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1" fontId="11" fillId="0" borderId="14" xfId="0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wrapText="1"/>
    </xf>
    <xf numFmtId="0" fontId="73" fillId="0" borderId="0" xfId="0" applyFont="1" applyAlignment="1">
      <alignment vertical="center" wrapText="1"/>
    </xf>
    <xf numFmtId="2" fontId="0" fillId="0" borderId="0" xfId="0" applyNumberFormat="1" applyAlignment="1">
      <alignment wrapText="1"/>
    </xf>
    <xf numFmtId="1" fontId="11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8" fillId="10" borderId="15" xfId="0" applyFont="1" applyFill="1" applyBorder="1" applyAlignment="1">
      <alignment horizontal="left" vertical="center"/>
    </xf>
    <xf numFmtId="1" fontId="5" fillId="9" borderId="7" xfId="0" applyNumberFormat="1" applyFont="1" applyFill="1" applyBorder="1" applyAlignment="1">
      <alignment horizontal="right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50" xfId="0" applyFont="1" applyFill="1" applyBorder="1" applyAlignment="1">
      <alignment horizontal="left" vertical="center"/>
    </xf>
    <xf numFmtId="0" fontId="8" fillId="10" borderId="43" xfId="0" applyFont="1" applyFill="1" applyBorder="1" applyAlignment="1">
      <alignment horizontal="left" vertical="center"/>
    </xf>
    <xf numFmtId="0" fontId="8" fillId="10" borderId="42" xfId="0" applyFont="1" applyFill="1" applyBorder="1" applyAlignment="1">
      <alignment horizontal="left" vertical="center"/>
    </xf>
    <xf numFmtId="172" fontId="11" fillId="0" borderId="0" xfId="0" applyNumberFormat="1" applyFont="1" applyAlignment="1">
      <alignment wrapText="1"/>
    </xf>
    <xf numFmtId="49" fontId="8" fillId="0" borderId="38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0" fillId="0" borderId="7" xfId="0" applyBorder="1" applyAlignment="1">
      <alignment horizontal="right"/>
    </xf>
    <xf numFmtId="49" fontId="5" fillId="9" borderId="2" xfId="0" applyNumberFormat="1" applyFont="1" applyFill="1" applyBorder="1" applyAlignment="1">
      <alignment horizontal="left" vertical="top"/>
    </xf>
    <xf numFmtId="1" fontId="5" fillId="9" borderId="2" xfId="0" applyNumberFormat="1" applyFont="1" applyFill="1" applyBorder="1" applyAlignment="1">
      <alignment horizontal="left" vertical="center"/>
    </xf>
    <xf numFmtId="2" fontId="11" fillId="0" borderId="13" xfId="0" applyNumberFormat="1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49" fontId="11" fillId="1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40" xfId="0" applyFont="1" applyBorder="1" applyAlignment="1">
      <alignment horizontal="left"/>
    </xf>
    <xf numFmtId="0" fontId="8" fillId="11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top" wrapText="1"/>
    </xf>
    <xf numFmtId="1" fontId="11" fillId="2" borderId="7" xfId="2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 wrapText="1" indent="1"/>
    </xf>
    <xf numFmtId="0" fontId="8" fillId="10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27" fillId="0" borderId="0" xfId="0" applyNumberFormat="1" applyFont="1" applyAlignment="1">
      <alignment vertical="center" wrapText="1"/>
    </xf>
    <xf numFmtId="0" fontId="8" fillId="8" borderId="2" xfId="0" applyFont="1" applyFill="1" applyBorder="1" applyAlignment="1">
      <alignment horizontal="left"/>
    </xf>
    <xf numFmtId="176" fontId="70" fillId="0" borderId="0" xfId="1" applyNumberFormat="1" applyFont="1" applyAlignment="1">
      <alignment wrapText="1"/>
    </xf>
    <xf numFmtId="177" fontId="77" fillId="0" borderId="7" xfId="0" applyNumberFormat="1" applyFont="1" applyBorder="1"/>
    <xf numFmtId="0" fontId="74" fillId="0" borderId="7" xfId="0" applyFont="1" applyBorder="1" applyAlignment="1">
      <alignment horizontal="left" vertical="center"/>
    </xf>
    <xf numFmtId="177" fontId="77" fillId="0" borderId="0" xfId="0" applyNumberFormat="1" applyFont="1"/>
    <xf numFmtId="1" fontId="8" fillId="11" borderId="4" xfId="0" applyNumberFormat="1" applyFont="1" applyFill="1" applyBorder="1" applyAlignment="1">
      <alignment horizontal="left" vertical="center"/>
    </xf>
    <xf numFmtId="1" fontId="8" fillId="11" borderId="3" xfId="0" applyNumberFormat="1" applyFont="1" applyFill="1" applyBorder="1" applyAlignment="1">
      <alignment horizontal="left" vertical="center"/>
    </xf>
    <xf numFmtId="0" fontId="78" fillId="11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7" xfId="0" applyBorder="1" applyAlignment="1">
      <alignment horizontal="center"/>
    </xf>
    <xf numFmtId="1" fontId="11" fillId="0" borderId="7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left" vertical="center"/>
    </xf>
    <xf numFmtId="0" fontId="8" fillId="11" borderId="2" xfId="0" applyFont="1" applyFill="1" applyBorder="1" applyAlignment="1">
      <alignment horizontal="left"/>
    </xf>
    <xf numFmtId="0" fontId="8" fillId="16" borderId="7" xfId="0" applyFont="1" applyFill="1" applyBorder="1" applyAlignment="1">
      <alignment horizontal="left" vertical="center"/>
    </xf>
    <xf numFmtId="1" fontId="51" fillId="0" borderId="7" xfId="0" applyNumberFormat="1" applyFont="1" applyBorder="1" applyAlignment="1">
      <alignment horizontal="center" vertical="center" wrapText="1"/>
    </xf>
    <xf numFmtId="14" fontId="0" fillId="11" borderId="0" xfId="0" applyNumberFormat="1" applyFill="1" applyAlignment="1">
      <alignment horizontal="right"/>
    </xf>
    <xf numFmtId="2" fontId="5" fillId="0" borderId="28" xfId="0" applyNumberFormat="1" applyFont="1" applyBorder="1"/>
    <xf numFmtId="0" fontId="4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11" borderId="26" xfId="0" applyFont="1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 wrapText="1"/>
    </xf>
    <xf numFmtId="1" fontId="8" fillId="8" borderId="2" xfId="0" applyNumberFormat="1" applyFont="1" applyFill="1" applyBorder="1" applyAlignment="1">
      <alignment horizontal="left" vertical="center"/>
    </xf>
    <xf numFmtId="0" fontId="8" fillId="11" borderId="7" xfId="0" applyFont="1" applyFill="1" applyBorder="1" applyAlignment="1">
      <alignment horizontal="left" vertical="center" wrapText="1"/>
    </xf>
    <xf numFmtId="0" fontId="11" fillId="11" borderId="27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8" fillId="0" borderId="0" xfId="0" applyFont="1" applyAlignment="1">
      <alignment vertical="center" wrapText="1"/>
    </xf>
    <xf numFmtId="0" fontId="6" fillId="11" borderId="0" xfId="0" applyFont="1" applyFill="1" applyAlignment="1">
      <alignment horizontal="right"/>
    </xf>
    <xf numFmtId="49" fontId="8" fillId="11" borderId="5" xfId="1" applyNumberFormat="1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/>
    </xf>
    <xf numFmtId="0" fontId="8" fillId="2" borderId="36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6" xfId="4" applyNumberFormat="1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 wrapText="1"/>
    </xf>
    <xf numFmtId="49" fontId="8" fillId="0" borderId="36" xfId="4" applyNumberFormat="1" applyFont="1" applyBorder="1" applyAlignment="1">
      <alignment horizontal="left" vertical="center" wrapText="1"/>
    </xf>
    <xf numFmtId="49" fontId="8" fillId="11" borderId="2" xfId="4" applyNumberFormat="1" applyFont="1" applyFill="1" applyBorder="1" applyAlignment="1">
      <alignment horizontal="left" vertical="center" wrapText="1"/>
    </xf>
    <xf numFmtId="0" fontId="8" fillId="11" borderId="2" xfId="4" applyFont="1" applyFill="1" applyBorder="1" applyAlignment="1">
      <alignment horizontal="left" vertical="center"/>
    </xf>
    <xf numFmtId="0" fontId="8" fillId="0" borderId="36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left"/>
    </xf>
    <xf numFmtId="49" fontId="8" fillId="0" borderId="36" xfId="4" applyNumberFormat="1" applyFont="1" applyBorder="1" applyAlignment="1">
      <alignment horizontal="left"/>
    </xf>
    <xf numFmtId="49" fontId="8" fillId="0" borderId="2" xfId="4" applyNumberFormat="1" applyFont="1" applyBorder="1" applyAlignment="1">
      <alignment horizontal="left"/>
    </xf>
    <xf numFmtId="0" fontId="8" fillId="0" borderId="36" xfId="4" applyFont="1" applyBorder="1" applyAlignment="1">
      <alignment horizontal="left"/>
    </xf>
    <xf numFmtId="0" fontId="8" fillId="0" borderId="36" xfId="4" applyFont="1" applyBorder="1" applyAlignment="1">
      <alignment horizontal="left" vertical="center" wrapText="1"/>
    </xf>
    <xf numFmtId="0" fontId="8" fillId="0" borderId="36" xfId="4" applyFont="1" applyBorder="1"/>
    <xf numFmtId="0" fontId="8" fillId="2" borderId="2" xfId="4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/>
    </xf>
    <xf numFmtId="49" fontId="8" fillId="0" borderId="36" xfId="4" applyNumberFormat="1" applyFont="1" applyBorder="1" applyAlignment="1">
      <alignment horizontal="left" vertical="center"/>
    </xf>
    <xf numFmtId="0" fontId="8" fillId="11" borderId="36" xfId="4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top"/>
    </xf>
    <xf numFmtId="49" fontId="8" fillId="2" borderId="2" xfId="4" applyNumberFormat="1" applyFont="1" applyFill="1" applyBorder="1" applyAlignment="1">
      <alignment wrapText="1"/>
    </xf>
    <xf numFmtId="49" fontId="8" fillId="11" borderId="11" xfId="4" applyNumberFormat="1" applyFont="1" applyFill="1" applyBorder="1" applyAlignment="1">
      <alignment horizontal="left" vertical="center" wrapText="1"/>
    </xf>
    <xf numFmtId="0" fontId="80" fillId="0" borderId="4" xfId="4" applyFont="1" applyBorder="1" applyAlignment="1">
      <alignment wrapText="1"/>
    </xf>
    <xf numFmtId="0" fontId="80" fillId="0" borderId="2" xfId="4" applyFont="1" applyBorder="1" applyAlignment="1">
      <alignment wrapText="1"/>
    </xf>
    <xf numFmtId="0" fontId="80" fillId="0" borderId="27" xfId="4" applyFont="1" applyBorder="1" applyAlignment="1">
      <alignment wrapText="1"/>
    </xf>
    <xf numFmtId="0" fontId="80" fillId="11" borderId="2" xfId="4" applyFont="1" applyFill="1" applyBorder="1" applyAlignment="1">
      <alignment wrapText="1"/>
    </xf>
    <xf numFmtId="0" fontId="26" fillId="11" borderId="27" xfId="4" applyFont="1" applyFill="1" applyBorder="1" applyAlignment="1">
      <alignment horizontal="left" vertical="center"/>
    </xf>
    <xf numFmtId="0" fontId="80" fillId="0" borderId="25" xfId="4" applyFont="1" applyBorder="1" applyAlignment="1">
      <alignment wrapText="1"/>
    </xf>
    <xf numFmtId="0" fontId="80" fillId="0" borderId="24" xfId="4" applyFont="1" applyBorder="1" applyAlignment="1">
      <alignment wrapText="1"/>
    </xf>
    <xf numFmtId="0" fontId="80" fillId="0" borderId="51" xfId="4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8" fillId="11" borderId="2" xfId="5" applyNumberFormat="1" applyFont="1" applyFill="1" applyBorder="1" applyAlignment="1">
      <alignment horizontal="left" vertical="center"/>
    </xf>
    <xf numFmtId="0" fontId="80" fillId="0" borderId="2" xfId="4" applyFont="1" applyBorder="1" applyAlignment="1">
      <alignment horizontal="left" vertical="center" wrapText="1"/>
    </xf>
    <xf numFmtId="0" fontId="8" fillId="2" borderId="36" xfId="4" applyFont="1" applyFill="1" applyBorder="1" applyAlignment="1">
      <alignment horizontal="left" vertical="center" wrapText="1"/>
    </xf>
    <xf numFmtId="0" fontId="8" fillId="2" borderId="13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/>
    </xf>
    <xf numFmtId="49" fontId="8" fillId="2" borderId="36" xfId="4" applyNumberFormat="1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/>
    <xf numFmtId="0" fontId="80" fillId="0" borderId="51" xfId="4" applyFont="1" applyBorder="1"/>
    <xf numFmtId="0" fontId="81" fillId="0" borderId="2" xfId="0" applyFont="1" applyBorder="1"/>
    <xf numFmtId="0" fontId="80" fillId="0" borderId="5" xfId="4" applyFont="1" applyBorder="1" applyAlignment="1">
      <alignment wrapText="1"/>
    </xf>
    <xf numFmtId="49" fontId="8" fillId="0" borderId="56" xfId="4" applyNumberFormat="1" applyFont="1" applyBorder="1" applyAlignment="1">
      <alignment horizontal="left" vertical="center"/>
    </xf>
    <xf numFmtId="0" fontId="8" fillId="0" borderId="56" xfId="4" applyFont="1" applyBorder="1" applyAlignment="1">
      <alignment horizontal="left" vertical="center"/>
    </xf>
    <xf numFmtId="0" fontId="80" fillId="0" borderId="51" xfId="4" applyFont="1" applyBorder="1" applyAlignment="1">
      <alignment vertical="center" wrapText="1"/>
    </xf>
    <xf numFmtId="49" fontId="8" fillId="0" borderId="2" xfId="4" applyNumberFormat="1" applyFont="1" applyBorder="1" applyAlignment="1">
      <alignment vertical="center"/>
    </xf>
    <xf numFmtId="49" fontId="8" fillId="11" borderId="56" xfId="4" applyNumberFormat="1" applyFont="1" applyFill="1" applyBorder="1" applyAlignment="1">
      <alignment horizontal="left" vertical="center"/>
    </xf>
    <xf numFmtId="49" fontId="8" fillId="11" borderId="2" xfId="4" applyNumberFormat="1" applyFont="1" applyFill="1" applyBorder="1" applyAlignment="1">
      <alignment horizontal="left" vertical="center"/>
    </xf>
    <xf numFmtId="49" fontId="8" fillId="2" borderId="56" xfId="4" applyNumberFormat="1" applyFont="1" applyFill="1" applyBorder="1" applyAlignment="1">
      <alignment horizontal="left" vertical="center" wrapText="1"/>
    </xf>
    <xf numFmtId="49" fontId="8" fillId="0" borderId="56" xfId="4" applyNumberFormat="1" applyFont="1" applyBorder="1" applyAlignment="1">
      <alignment horizontal="left"/>
    </xf>
    <xf numFmtId="0" fontId="8" fillId="0" borderId="56" xfId="4" applyFont="1" applyBorder="1" applyAlignment="1">
      <alignment horizontal="left"/>
    </xf>
    <xf numFmtId="49" fontId="8" fillId="0" borderId="56" xfId="4" applyNumberFormat="1" applyFont="1" applyBorder="1" applyAlignment="1">
      <alignment horizontal="left" vertical="center" wrapText="1"/>
    </xf>
    <xf numFmtId="49" fontId="8" fillId="0" borderId="2" xfId="4" applyNumberFormat="1" applyFont="1" applyBorder="1"/>
    <xf numFmtId="0" fontId="81" fillId="0" borderId="51" xfId="0" applyFont="1" applyBorder="1"/>
    <xf numFmtId="49" fontId="8" fillId="2" borderId="56" xfId="4" applyNumberFormat="1" applyFont="1" applyFill="1" applyBorder="1" applyAlignment="1">
      <alignment horizontal="left" vertical="center"/>
    </xf>
    <xf numFmtId="0" fontId="80" fillId="0" borderId="2" xfId="4" applyFont="1" applyBorder="1"/>
    <xf numFmtId="0" fontId="80" fillId="0" borderId="36" xfId="4" applyFont="1" applyBorder="1"/>
    <xf numFmtId="0" fontId="80" fillId="0" borderId="2" xfId="4" applyFont="1" applyBorder="1" applyAlignment="1">
      <alignment horizontal="left" vertical="center"/>
    </xf>
    <xf numFmtId="49" fontId="8" fillId="0" borderId="12" xfId="4" applyNumberFormat="1" applyFont="1" applyBorder="1" applyAlignment="1">
      <alignment horizontal="left" vertical="center" wrapText="1"/>
    </xf>
    <xf numFmtId="49" fontId="8" fillId="0" borderId="56" xfId="4" applyNumberFormat="1" applyFont="1" applyBorder="1"/>
    <xf numFmtId="49" fontId="8" fillId="0" borderId="36" xfId="4" applyNumberFormat="1" applyFont="1" applyBorder="1"/>
    <xf numFmtId="0" fontId="80" fillId="0" borderId="2" xfId="4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/>
    </xf>
    <xf numFmtId="49" fontId="8" fillId="0" borderId="13" xfId="4" applyNumberFormat="1" applyFont="1" applyBorder="1" applyAlignment="1">
      <alignment horizontal="left" vertical="center" wrapText="1"/>
    </xf>
    <xf numFmtId="0" fontId="25" fillId="6" borderId="32" xfId="0" applyFont="1" applyFill="1" applyBorder="1" applyAlignment="1">
      <alignment vertical="center" wrapText="1"/>
    </xf>
    <xf numFmtId="0" fontId="82" fillId="11" borderId="33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49" fontId="11" fillId="2" borderId="2" xfId="4" applyNumberFormat="1" applyFont="1" applyFill="1" applyBorder="1" applyAlignment="1">
      <alignment horizontal="left" vertical="center" wrapText="1"/>
    </xf>
    <xf numFmtId="0" fontId="18" fillId="11" borderId="0" xfId="0" applyFont="1" applyFill="1"/>
    <xf numFmtId="0" fontId="9" fillId="0" borderId="43" xfId="0" applyFont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54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/>
    </xf>
    <xf numFmtId="1" fontId="9" fillId="9" borderId="3" xfId="0" applyNumberFormat="1" applyFont="1" applyFill="1" applyBorder="1" applyAlignment="1">
      <alignment horizontal="left"/>
    </xf>
    <xf numFmtId="0" fontId="45" fillId="0" borderId="57" xfId="0" applyFont="1" applyBorder="1"/>
    <xf numFmtId="0" fontId="45" fillId="0" borderId="7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7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78" fontId="45" fillId="0" borderId="24" xfId="0" applyNumberFormat="1" applyFont="1" applyBorder="1"/>
    <xf numFmtId="0" fontId="45" fillId="0" borderId="14" xfId="0" applyFont="1" applyBorder="1"/>
    <xf numFmtId="0" fontId="45" fillId="0" borderId="49" xfId="0" applyFon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176" fontId="45" fillId="0" borderId="24" xfId="0" applyNumberFormat="1" applyFont="1" applyBorder="1"/>
    <xf numFmtId="179" fontId="45" fillId="0" borderId="24" xfId="0" applyNumberFormat="1" applyFont="1" applyBorder="1"/>
    <xf numFmtId="2" fontId="44" fillId="0" borderId="0" xfId="0" applyNumberFormat="1" applyFont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11" fillId="11" borderId="0" xfId="0" applyFont="1" applyFill="1"/>
    <xf numFmtId="0" fontId="5" fillId="11" borderId="0" xfId="0" applyFont="1" applyFill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11" borderId="5" xfId="0" applyFont="1" applyFill="1" applyBorder="1" applyAlignment="1">
      <alignment horizontal="left"/>
    </xf>
    <xf numFmtId="49" fontId="0" fillId="11" borderId="0" xfId="0" applyNumberFormat="1" applyFill="1"/>
    <xf numFmtId="0" fontId="5" fillId="11" borderId="0" xfId="0" applyFont="1" applyFill="1"/>
    <xf numFmtId="0" fontId="80" fillId="0" borderId="3" xfId="4" applyFont="1" applyBorder="1" applyAlignment="1">
      <alignment wrapText="1"/>
    </xf>
    <xf numFmtId="49" fontId="8" fillId="0" borderId="28" xfId="4" applyNumberFormat="1" applyFont="1" applyBorder="1" applyAlignment="1">
      <alignment horizontal="left" vertical="center"/>
    </xf>
    <xf numFmtId="0" fontId="83" fillId="11" borderId="0" xfId="0" applyFont="1" applyFill="1" applyAlignment="1">
      <alignment horizontal="left" vertical="center" wrapText="1"/>
    </xf>
    <xf numFmtId="0" fontId="78" fillId="0" borderId="0" xfId="0" applyFont="1" applyAlignment="1">
      <alignment horizontal="center" vertical="center"/>
    </xf>
    <xf numFmtId="0" fontId="78" fillId="0" borderId="0" xfId="0" applyFont="1"/>
    <xf numFmtId="0" fontId="8" fillId="11" borderId="0" xfId="0" applyFont="1" applyFill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8" fillId="2" borderId="28" xfId="4" applyFont="1" applyFill="1" applyBorder="1" applyAlignment="1">
      <alignment horizontal="left" vertical="center"/>
    </xf>
    <xf numFmtId="49" fontId="8" fillId="0" borderId="0" xfId="4" applyNumberFormat="1" applyFont="1" applyAlignment="1">
      <alignment horizontal="left" vertical="center" wrapText="1"/>
    </xf>
    <xf numFmtId="0" fontId="48" fillId="0" borderId="0" xfId="0" applyFont="1"/>
    <xf numFmtId="0" fontId="8" fillId="11" borderId="41" xfId="0" applyFont="1" applyFill="1" applyBorder="1" applyAlignment="1">
      <alignment horizontal="left"/>
    </xf>
    <xf numFmtId="0" fontId="5" fillId="0" borderId="0" xfId="0" applyFont="1" applyAlignment="1">
      <alignment horizontal="right" wrapText="1"/>
    </xf>
    <xf numFmtId="167" fontId="5" fillId="0" borderId="0" xfId="0" applyNumberFormat="1" applyFont="1" applyAlignment="1">
      <alignment horizontal="left" wrapText="1"/>
    </xf>
    <xf numFmtId="0" fontId="74" fillId="11" borderId="7" xfId="0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7" xfId="4" applyFont="1" applyBorder="1" applyAlignment="1">
      <alignment horizontal="left" vertical="center"/>
    </xf>
    <xf numFmtId="0" fontId="79" fillId="11" borderId="2" xfId="0" applyFont="1" applyFill="1" applyBorder="1" applyAlignment="1">
      <alignment horizontal="left"/>
    </xf>
    <xf numFmtId="49" fontId="18" fillId="10" borderId="7" xfId="0" applyNumberFormat="1" applyFont="1" applyFill="1" applyBorder="1" applyAlignment="1">
      <alignment horizontal="left" vertical="center" wrapText="1"/>
    </xf>
    <xf numFmtId="49" fontId="18" fillId="10" borderId="7" xfId="0" applyNumberFormat="1" applyFont="1" applyFill="1" applyBorder="1" applyAlignment="1">
      <alignment horizontal="left" vertical="center" wrapText="1" indent="1"/>
    </xf>
    <xf numFmtId="165" fontId="45" fillId="11" borderId="7" xfId="1" applyFont="1" applyFill="1" applyBorder="1"/>
    <xf numFmtId="165" fontId="3" fillId="0" borderId="7" xfId="1" applyFont="1" applyBorder="1"/>
    <xf numFmtId="167" fontId="45" fillId="16" borderId="7" xfId="1" applyNumberFormat="1" applyFont="1" applyFill="1" applyBorder="1"/>
    <xf numFmtId="2" fontId="11" fillId="0" borderId="7" xfId="0" applyNumberFormat="1" applyFont="1" applyBorder="1" applyAlignment="1">
      <alignment horizontal="center" wrapText="1"/>
    </xf>
    <xf numFmtId="0" fontId="8" fillId="11" borderId="4" xfId="0" applyFont="1" applyFill="1" applyBorder="1" applyAlignment="1">
      <alignment horizontal="left" vertical="center"/>
    </xf>
    <xf numFmtId="0" fontId="80" fillId="0" borderId="2" xfId="0" applyFont="1" applyBorder="1" applyAlignment="1">
      <alignment wrapText="1"/>
    </xf>
    <xf numFmtId="0" fontId="80" fillId="0" borderId="27" xfId="4" applyFont="1" applyBorder="1"/>
    <xf numFmtId="2" fontId="11" fillId="0" borderId="7" xfId="0" applyNumberFormat="1" applyFont="1" applyBorder="1" applyAlignment="1">
      <alignment wrapText="1"/>
    </xf>
    <xf numFmtId="0" fontId="8" fillId="11" borderId="11" xfId="0" applyFont="1" applyFill="1" applyBorder="1" applyAlignment="1">
      <alignment horizontal="left" vertical="center"/>
    </xf>
    <xf numFmtId="0" fontId="8" fillId="0" borderId="3" xfId="4" applyFont="1" applyBorder="1" applyAlignment="1">
      <alignment horizontal="left" vertic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vertical="center" wrapText="1"/>
    </xf>
    <xf numFmtId="0" fontId="71" fillId="11" borderId="0" xfId="0" applyFont="1" applyFill="1" applyAlignment="1">
      <alignment horizontal="left" vertical="center"/>
    </xf>
    <xf numFmtId="14" fontId="8" fillId="11" borderId="7" xfId="0" applyNumberFormat="1" applyFont="1" applyFill="1" applyBorder="1" applyAlignment="1">
      <alignment horizontal="left" vertical="center" wrapText="1"/>
    </xf>
    <xf numFmtId="14" fontId="24" fillId="11" borderId="0" xfId="0" applyNumberFormat="1" applyFont="1" applyFill="1" applyAlignment="1">
      <alignment horizontal="left" vertical="center"/>
    </xf>
    <xf numFmtId="49" fontId="25" fillId="11" borderId="0" xfId="0" applyNumberFormat="1" applyFont="1" applyFill="1" applyAlignment="1">
      <alignment horizontal="left" vertical="center" wrapText="1"/>
    </xf>
    <xf numFmtId="0" fontId="42" fillId="0" borderId="0" xfId="0" applyFont="1" applyAlignment="1">
      <alignment horizontal="center" wrapText="1"/>
    </xf>
    <xf numFmtId="1" fontId="48" fillId="0" borderId="0" xfId="0" applyNumberFormat="1" applyFont="1" applyAlignment="1">
      <alignment vertical="center" wrapText="1"/>
    </xf>
    <xf numFmtId="0" fontId="18" fillId="11" borderId="0" xfId="0" applyFont="1" applyFill="1" applyAlignment="1">
      <alignment horizontal="right" vertical="center" wrapText="1" indent="1"/>
    </xf>
    <xf numFmtId="49" fontId="11" fillId="0" borderId="0" xfId="0" applyNumberFormat="1" applyFont="1" applyAlignment="1">
      <alignment horizontal="left" vertical="center" wrapText="1"/>
    </xf>
    <xf numFmtId="0" fontId="84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4" fillId="0" borderId="0" xfId="0" applyFont="1" applyAlignment="1">
      <alignment horizontal="center"/>
    </xf>
    <xf numFmtId="0" fontId="84" fillId="0" borderId="7" xfId="0" applyFont="1" applyBorder="1"/>
    <xf numFmtId="14" fontId="9" fillId="9" borderId="7" xfId="0" applyNumberFormat="1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 vertical="center" wrapText="1"/>
    </xf>
    <xf numFmtId="0" fontId="84" fillId="0" borderId="7" xfId="0" applyFont="1" applyBorder="1" applyAlignment="1">
      <alignment horizontal="left"/>
    </xf>
    <xf numFmtId="49" fontId="84" fillId="0" borderId="7" xfId="0" applyNumberFormat="1" applyFont="1" applyBorder="1" applyAlignment="1">
      <alignment horizontal="left" wrapText="1"/>
    </xf>
    <xf numFmtId="1" fontId="9" fillId="10" borderId="7" xfId="0" applyNumberFormat="1" applyFont="1" applyFill="1" applyBorder="1" applyAlignment="1">
      <alignment horizontal="left" vertical="center"/>
    </xf>
    <xf numFmtId="49" fontId="18" fillId="11" borderId="7" xfId="0" applyNumberFormat="1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left" vertical="center"/>
    </xf>
    <xf numFmtId="1" fontId="11" fillId="0" borderId="0" xfId="0" applyNumberFormat="1" applyFont="1" applyAlignment="1">
      <alignment horizontal="center" wrapText="1"/>
    </xf>
    <xf numFmtId="0" fontId="5" fillId="0" borderId="14" xfId="0" applyFont="1" applyBorder="1"/>
    <xf numFmtId="0" fontId="0" fillId="11" borderId="15" xfId="0" applyFill="1" applyBorder="1"/>
    <xf numFmtId="0" fontId="0" fillId="11" borderId="8" xfId="0" applyFill="1" applyBorder="1"/>
    <xf numFmtId="1" fontId="9" fillId="9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1" fontId="11" fillId="0" borderId="0" xfId="0" applyNumberFormat="1" applyFont="1" applyAlignment="1">
      <alignment wrapText="1"/>
    </xf>
    <xf numFmtId="0" fontId="11" fillId="0" borderId="0" xfId="0" applyFont="1" applyAlignment="1">
      <alignment horizontal="right" wrapText="1"/>
    </xf>
    <xf numFmtId="49" fontId="11" fillId="0" borderId="0" xfId="0" applyNumberFormat="1" applyFont="1" applyAlignment="1">
      <alignment horizontal="right" wrapText="1"/>
    </xf>
    <xf numFmtId="1" fontId="18" fillId="0" borderId="0" xfId="0" applyNumberFormat="1" applyFont="1" applyAlignment="1">
      <alignment wrapText="1"/>
    </xf>
    <xf numFmtId="2" fontId="18" fillId="0" borderId="0" xfId="0" applyNumberFormat="1" applyFont="1" applyAlignment="1">
      <alignment wrapText="1"/>
    </xf>
    <xf numFmtId="167" fontId="11" fillId="14" borderId="0" xfId="1" applyNumberFormat="1" applyFont="1" applyFill="1" applyAlignment="1">
      <alignment wrapText="1"/>
    </xf>
    <xf numFmtId="167" fontId="0" fillId="14" borderId="0" xfId="1" applyNumberFormat="1" applyFont="1" applyFill="1" applyAlignment="1">
      <alignment wrapText="1"/>
    </xf>
    <xf numFmtId="0" fontId="7" fillId="0" borderId="29" xfId="0" applyFont="1" applyBorder="1" applyAlignment="1">
      <alignment horizontal="left" wrapText="1"/>
    </xf>
    <xf numFmtId="0" fontId="8" fillId="8" borderId="2" xfId="0" applyFont="1" applyFill="1" applyBorder="1" applyAlignment="1">
      <alignment horizontal="left" vertical="center"/>
    </xf>
    <xf numFmtId="0" fontId="80" fillId="0" borderId="41" xfId="4" applyFont="1" applyBorder="1" applyAlignment="1">
      <alignment wrapText="1"/>
    </xf>
    <xf numFmtId="0" fontId="8" fillId="0" borderId="58" xfId="4" applyFont="1" applyBorder="1" applyAlignment="1">
      <alignment horizontal="left" vertical="center" wrapText="1"/>
    </xf>
    <xf numFmtId="0" fontId="0" fillId="8" borderId="0" xfId="0" applyFill="1"/>
    <xf numFmtId="0" fontId="8" fillId="0" borderId="0" xfId="0" applyFont="1" applyBorder="1" applyAlignment="1">
      <alignment horizontal="left" vertical="center"/>
    </xf>
    <xf numFmtId="167" fontId="5" fillId="11" borderId="0" xfId="1" applyNumberFormat="1" applyFont="1" applyFill="1" applyAlignment="1">
      <alignment wrapText="1"/>
    </xf>
    <xf numFmtId="49" fontId="8" fillId="11" borderId="7" xfId="0" applyNumberFormat="1" applyFont="1" applyFill="1" applyBorder="1" applyAlignment="1">
      <alignment horizontal="left" vertical="center" wrapText="1"/>
    </xf>
    <xf numFmtId="0" fontId="8" fillId="11" borderId="2" xfId="0" applyFont="1" applyFill="1" applyBorder="1" applyAlignment="1">
      <alignment horizontal="center"/>
    </xf>
    <xf numFmtId="0" fontId="8" fillId="11" borderId="40" xfId="0" applyFont="1" applyFill="1" applyBorder="1" applyAlignment="1">
      <alignment horizontal="left"/>
    </xf>
    <xf numFmtId="43" fontId="5" fillId="0" borderId="0" xfId="0" applyNumberFormat="1" applyFont="1" applyAlignment="1">
      <alignment wrapText="1"/>
    </xf>
    <xf numFmtId="0" fontId="8" fillId="11" borderId="0" xfId="0" applyFont="1" applyFill="1" applyAlignment="1">
      <alignment horizontal="left" vertical="center"/>
    </xf>
    <xf numFmtId="43" fontId="0" fillId="0" borderId="0" xfId="0" applyNumberFormat="1" applyAlignment="1">
      <alignment wrapText="1"/>
    </xf>
    <xf numFmtId="2" fontId="11" fillId="0" borderId="0" xfId="0" applyNumberFormat="1" applyFont="1" applyAlignment="1">
      <alignment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5" fillId="0" borderId="39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4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42" fillId="0" borderId="2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26" fillId="6" borderId="32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vertical="center" wrapText="1"/>
    </xf>
    <xf numFmtId="0" fontId="26" fillId="6" borderId="35" xfId="0" applyFont="1" applyFill="1" applyBorder="1" applyAlignment="1">
      <alignment vertical="center" wrapText="1"/>
    </xf>
    <xf numFmtId="0" fontId="25" fillId="6" borderId="32" xfId="0" applyFont="1" applyFill="1" applyBorder="1" applyAlignment="1">
      <alignment vertical="center" wrapText="1"/>
    </xf>
    <xf numFmtId="0" fontId="25" fillId="6" borderId="26" xfId="0" applyFont="1" applyFill="1" applyBorder="1" applyAlignment="1">
      <alignment vertical="center" wrapText="1"/>
    </xf>
    <xf numFmtId="0" fontId="0" fillId="0" borderId="1" xfId="0" applyBorder="1" applyAlignment="1">
      <alignment horizontal="right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right" vertical="center"/>
    </xf>
    <xf numFmtId="0" fontId="42" fillId="0" borderId="51" xfId="0" applyFont="1" applyBorder="1" applyAlignment="1">
      <alignment horizont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right" vertical="center" wrapText="1" inden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8" fillId="0" borderId="4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9" borderId="8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8" fillId="9" borderId="13" xfId="1" applyNumberFormat="1" applyFont="1" applyFill="1" applyBorder="1" applyAlignment="1">
      <alignment horizontal="center" vertical="center" wrapText="1"/>
    </xf>
    <xf numFmtId="167" fontId="8" fillId="9" borderId="11" xfId="1" applyNumberFormat="1" applyFont="1" applyFill="1" applyBorder="1" applyAlignment="1">
      <alignment horizontal="center" vertical="center" wrapText="1"/>
    </xf>
    <xf numFmtId="0" fontId="5" fillId="11" borderId="5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54" fillId="0" borderId="7" xfId="0" applyFont="1" applyBorder="1" applyAlignment="1">
      <alignment vertical="center"/>
    </xf>
    <xf numFmtId="0" fontId="59" fillId="7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0" fontId="53" fillId="7" borderId="0" xfId="0" applyFont="1" applyFill="1" applyAlignment="1">
      <alignment horizontal="center" vertical="center"/>
    </xf>
    <xf numFmtId="0" fontId="55" fillId="7" borderId="0" xfId="0" applyFont="1" applyFill="1" applyAlignment="1">
      <alignment horizontal="center" vertical="center" wrapText="1"/>
    </xf>
    <xf numFmtId="0" fontId="57" fillId="7" borderId="0" xfId="0" applyFont="1" applyFill="1" applyAlignment="1">
      <alignment horizontal="center" wrapText="1"/>
    </xf>
    <xf numFmtId="0" fontId="16" fillId="7" borderId="0" xfId="0" applyFont="1" applyFill="1" applyAlignment="1">
      <alignment horizontal="left"/>
    </xf>
    <xf numFmtId="0" fontId="33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/>
    </xf>
    <xf numFmtId="0" fontId="31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49" fontId="11" fillId="2" borderId="13" xfId="0" applyNumberFormat="1" applyFont="1" applyFill="1" applyBorder="1" applyAlignment="1">
      <alignment horizontal="left" vertical="center" inden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9" xfId="0" applyNumberFormat="1" applyFont="1" applyFill="1" applyBorder="1" applyAlignment="1">
      <alignment horizontal="left" vertical="center" indent="1"/>
    </xf>
    <xf numFmtId="0" fontId="31" fillId="1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bki-server\Users\&#1045;&#1074;&#1075;&#1077;&#1085;&#1080;&#1081;%20&#1040;&#1088;&#1082;&#1072;&#1076;&#1100;&#1077;&#1074;&#1080;&#1095;\Downloads\&#1050;&#1086;&#1087;&#1080;&#1103;_2009-12_&#1069;&#1083;&#1077;&#1082;&#1090;&#1088;&#1080;&#1095;&#1077;&#1089;&#1090;&#1074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сч"/>
      <sheetName val="МОП"/>
      <sheetName val="Неж пом"/>
      <sheetName val="Под 1 и 2"/>
      <sheetName val="Под 3"/>
      <sheetName val="Под 4 и 5"/>
      <sheetName val="Под 6"/>
    </sheetNames>
    <sheetDataSet>
      <sheetData sheetId="0"/>
      <sheetData sheetId="1"/>
      <sheetData sheetId="2"/>
      <sheetData sheetId="3">
        <row r="6">
          <cell r="A6" t="str">
            <v>1/ 01</v>
          </cell>
        </row>
        <row r="7">
          <cell r="A7" t="str">
            <v>1/ 02</v>
          </cell>
        </row>
        <row r="8">
          <cell r="A8" t="str">
            <v>1/ 03</v>
          </cell>
        </row>
        <row r="9">
          <cell r="A9" t="str">
            <v>1/ 04</v>
          </cell>
        </row>
        <row r="10">
          <cell r="A10" t="str">
            <v>1/ 05</v>
          </cell>
        </row>
        <row r="11">
          <cell r="A11" t="str">
            <v>1/ 06</v>
          </cell>
        </row>
        <row r="12">
          <cell r="A12" t="str">
            <v>1/ 07</v>
          </cell>
        </row>
        <row r="13">
          <cell r="A13" t="str">
            <v>1/ 08</v>
          </cell>
        </row>
        <row r="14">
          <cell r="A14" t="str">
            <v>1/ 09</v>
          </cell>
        </row>
        <row r="15">
          <cell r="A15" t="str">
            <v>1/ 10</v>
          </cell>
        </row>
        <row r="16">
          <cell r="A16" t="str">
            <v>1/ 11</v>
          </cell>
        </row>
        <row r="17">
          <cell r="A17" t="str">
            <v>1/ 12</v>
          </cell>
        </row>
        <row r="18">
          <cell r="A18" t="str">
            <v>1/ 13</v>
          </cell>
        </row>
        <row r="19">
          <cell r="A19" t="str">
            <v>1/ 14</v>
          </cell>
        </row>
        <row r="20">
          <cell r="A20" t="str">
            <v>1/ 15</v>
          </cell>
        </row>
        <row r="21">
          <cell r="A21" t="str">
            <v>1/ 16</v>
          </cell>
        </row>
        <row r="22">
          <cell r="A22" t="str">
            <v>1/ 17</v>
          </cell>
        </row>
        <row r="23">
          <cell r="A23" t="str">
            <v>1/ 18</v>
          </cell>
        </row>
        <row r="24">
          <cell r="A24" t="str">
            <v>1/ 19</v>
          </cell>
        </row>
        <row r="25">
          <cell r="A25" t="str">
            <v>1/ 20</v>
          </cell>
        </row>
        <row r="26">
          <cell r="A26" t="str">
            <v>1/ 21</v>
          </cell>
        </row>
        <row r="27">
          <cell r="A27" t="str">
            <v>1/ 22</v>
          </cell>
        </row>
        <row r="28">
          <cell r="A28" t="str">
            <v>1/ 23</v>
          </cell>
        </row>
        <row r="29">
          <cell r="A29" t="str">
            <v>1/ 24</v>
          </cell>
        </row>
        <row r="30">
          <cell r="A30" t="str">
            <v>1/ 25</v>
          </cell>
        </row>
        <row r="31">
          <cell r="A31" t="str">
            <v>1/ 26</v>
          </cell>
        </row>
        <row r="32">
          <cell r="A32" t="str">
            <v>1/ 27</v>
          </cell>
        </row>
        <row r="33">
          <cell r="A33" t="str">
            <v>1/ 28</v>
          </cell>
        </row>
        <row r="34">
          <cell r="A34" t="str">
            <v>1/ 29</v>
          </cell>
        </row>
        <row r="35">
          <cell r="A35" t="str">
            <v>1/ 30</v>
          </cell>
        </row>
        <row r="36">
          <cell r="A36" t="str">
            <v>1/ 31</v>
          </cell>
        </row>
        <row r="37">
          <cell r="A37" t="str">
            <v>1/ 32</v>
          </cell>
        </row>
        <row r="38">
          <cell r="A38" t="str">
            <v>1/ 33</v>
          </cell>
        </row>
        <row r="39">
          <cell r="A39" t="str">
            <v>1/ 34</v>
          </cell>
        </row>
        <row r="40">
          <cell r="A40" t="str">
            <v>1/ 35</v>
          </cell>
        </row>
        <row r="41">
          <cell r="A41" t="str">
            <v>1/ 36</v>
          </cell>
        </row>
        <row r="42">
          <cell r="A42" t="str">
            <v>1/ 37</v>
          </cell>
        </row>
        <row r="43">
          <cell r="A43" t="str">
            <v>1/ 38</v>
          </cell>
        </row>
        <row r="44">
          <cell r="A44" t="str">
            <v>1/ 39</v>
          </cell>
        </row>
        <row r="45">
          <cell r="A45" t="str">
            <v>1/ 40</v>
          </cell>
        </row>
        <row r="46">
          <cell r="A46" t="str">
            <v>1/ 41</v>
          </cell>
        </row>
        <row r="47">
          <cell r="A47" t="str">
            <v>1/ 42</v>
          </cell>
        </row>
        <row r="48">
          <cell r="A48" t="str">
            <v>1/ 43</v>
          </cell>
        </row>
        <row r="49">
          <cell r="A49" t="str">
            <v>1/ 44</v>
          </cell>
        </row>
        <row r="50">
          <cell r="A50" t="str">
            <v>1/ 45</v>
          </cell>
        </row>
        <row r="51">
          <cell r="A51" t="str">
            <v>1/ 46</v>
          </cell>
        </row>
        <row r="52">
          <cell r="A52" t="str">
            <v>1/ 47</v>
          </cell>
        </row>
        <row r="53">
          <cell r="A53" t="str">
            <v>1/ 48</v>
          </cell>
        </row>
        <row r="54">
          <cell r="A54" t="str">
            <v>1/ 49</v>
          </cell>
        </row>
        <row r="55">
          <cell r="A55" t="str">
            <v>1/ 50</v>
          </cell>
        </row>
        <row r="62">
          <cell r="A62" t="str">
            <v>1/ 51</v>
          </cell>
        </row>
        <row r="63">
          <cell r="A63" t="str">
            <v>1/ 52</v>
          </cell>
        </row>
        <row r="65">
          <cell r="A65" t="str">
            <v>1/ 54</v>
          </cell>
        </row>
        <row r="66">
          <cell r="A66" t="str">
            <v>1/ 55</v>
          </cell>
        </row>
        <row r="67">
          <cell r="A67" t="str">
            <v>1/ 56</v>
          </cell>
        </row>
        <row r="68">
          <cell r="A68" t="str">
            <v>1/ 57</v>
          </cell>
        </row>
        <row r="69">
          <cell r="A69" t="str">
            <v>1/ 58</v>
          </cell>
        </row>
        <row r="70">
          <cell r="A70" t="str">
            <v>1/ 59</v>
          </cell>
        </row>
        <row r="71">
          <cell r="A71" t="str">
            <v>1/ 60</v>
          </cell>
        </row>
        <row r="72">
          <cell r="A72" t="str">
            <v>1/ 61</v>
          </cell>
        </row>
        <row r="73">
          <cell r="A73" t="str">
            <v>1/ 62</v>
          </cell>
        </row>
        <row r="74">
          <cell r="A74" t="str">
            <v>1/ 63</v>
          </cell>
        </row>
        <row r="75">
          <cell r="A75" t="str">
            <v>1/ 64</v>
          </cell>
        </row>
        <row r="77">
          <cell r="A77" t="str">
            <v xml:space="preserve">1/ 65 </v>
          </cell>
        </row>
        <row r="78">
          <cell r="A78" t="str">
            <v>1/ 66</v>
          </cell>
        </row>
        <row r="79">
          <cell r="A79" t="str">
            <v>1/ 67</v>
          </cell>
        </row>
        <row r="80">
          <cell r="A80" t="str">
            <v>1/ 68</v>
          </cell>
        </row>
        <row r="81">
          <cell r="A81" t="str">
            <v xml:space="preserve">2/ 69 </v>
          </cell>
        </row>
        <row r="82">
          <cell r="A82" t="str">
            <v>2/ 70</v>
          </cell>
        </row>
        <row r="83">
          <cell r="A83" t="str">
            <v>2/ 71</v>
          </cell>
        </row>
        <row r="84">
          <cell r="A84" t="str">
            <v>2/ 72</v>
          </cell>
        </row>
        <row r="85">
          <cell r="A85" t="str">
            <v>2/ 73</v>
          </cell>
        </row>
        <row r="86">
          <cell r="A86" t="str">
            <v>2/ 74</v>
          </cell>
        </row>
        <row r="87">
          <cell r="A87" t="str">
            <v>2/ 75</v>
          </cell>
        </row>
        <row r="88">
          <cell r="A88" t="str">
            <v>2/ 76</v>
          </cell>
        </row>
        <row r="89">
          <cell r="A89" t="str">
            <v>2/ 77</v>
          </cell>
        </row>
        <row r="90">
          <cell r="A90" t="str">
            <v>2/ 78</v>
          </cell>
        </row>
        <row r="91">
          <cell r="A91" t="str">
            <v>2/ 79</v>
          </cell>
        </row>
        <row r="92">
          <cell r="A92" t="str">
            <v>2/ 80</v>
          </cell>
        </row>
        <row r="93">
          <cell r="A93" t="str">
            <v>2/ 81</v>
          </cell>
        </row>
        <row r="94">
          <cell r="A94" t="str">
            <v>2/ 82</v>
          </cell>
        </row>
        <row r="95">
          <cell r="A95" t="str">
            <v>2/ 83</v>
          </cell>
        </row>
        <row r="96">
          <cell r="A96" t="str">
            <v>2/ 84</v>
          </cell>
        </row>
        <row r="97">
          <cell r="A97" t="str">
            <v>2/ 85</v>
          </cell>
        </row>
        <row r="98">
          <cell r="A98" t="str">
            <v>2/ 86</v>
          </cell>
        </row>
        <row r="99">
          <cell r="A99" t="str">
            <v>2/ 87</v>
          </cell>
        </row>
        <row r="100">
          <cell r="A100" t="str">
            <v>2/ 88</v>
          </cell>
        </row>
        <row r="101">
          <cell r="A101" t="str">
            <v>2/ 89</v>
          </cell>
        </row>
        <row r="102">
          <cell r="A102" t="str">
            <v>2/ 90</v>
          </cell>
        </row>
        <row r="103">
          <cell r="A103" t="str">
            <v>2/ 91</v>
          </cell>
        </row>
        <row r="104">
          <cell r="A104" t="str">
            <v>2/ 92</v>
          </cell>
        </row>
        <row r="105">
          <cell r="A105" t="str">
            <v>2/ 93</v>
          </cell>
        </row>
        <row r="106">
          <cell r="A106" t="str">
            <v>2/ 94</v>
          </cell>
        </row>
        <row r="107">
          <cell r="A107" t="str">
            <v>2/ 95</v>
          </cell>
        </row>
        <row r="108">
          <cell r="A108" t="str">
            <v>2/ 96</v>
          </cell>
        </row>
        <row r="109">
          <cell r="A109" t="str">
            <v>2/ 97</v>
          </cell>
        </row>
        <row r="110">
          <cell r="A110" t="str">
            <v>2/ 98</v>
          </cell>
        </row>
        <row r="111">
          <cell r="A111" t="str">
            <v>2/ 99</v>
          </cell>
        </row>
        <row r="112">
          <cell r="A112" t="str">
            <v>2/ 100</v>
          </cell>
        </row>
        <row r="121">
          <cell r="A121" t="str">
            <v>2/ 101</v>
          </cell>
        </row>
        <row r="122">
          <cell r="A122" t="str">
            <v>2/ 102</v>
          </cell>
        </row>
        <row r="123">
          <cell r="A123" t="str">
            <v>2/ 103</v>
          </cell>
        </row>
        <row r="124">
          <cell r="A124" t="str">
            <v>2/ 104</v>
          </cell>
        </row>
        <row r="125">
          <cell r="A125" t="str">
            <v>2/ 105</v>
          </cell>
        </row>
        <row r="126">
          <cell r="A126" t="str">
            <v>2/ 106</v>
          </cell>
        </row>
        <row r="127">
          <cell r="A127" t="str">
            <v>2/ 107</v>
          </cell>
        </row>
        <row r="128">
          <cell r="A128" t="str">
            <v>2/ 108</v>
          </cell>
        </row>
        <row r="129">
          <cell r="A129" t="str">
            <v>2/ 109</v>
          </cell>
        </row>
        <row r="130">
          <cell r="A130" t="str">
            <v>2/ 110</v>
          </cell>
        </row>
        <row r="131">
          <cell r="A131" t="str">
            <v>2/ 111</v>
          </cell>
        </row>
        <row r="132">
          <cell r="A132" t="str">
            <v>2/ 112</v>
          </cell>
        </row>
      </sheetData>
      <sheetData sheetId="4">
        <row r="7">
          <cell r="A7" t="str">
            <v>3/ 113</v>
          </cell>
        </row>
        <row r="8">
          <cell r="A8" t="str">
            <v>3/ 114</v>
          </cell>
        </row>
        <row r="9">
          <cell r="A9" t="str">
            <v>3/ 115</v>
          </cell>
        </row>
        <row r="10">
          <cell r="A10" t="str">
            <v>3/ 116</v>
          </cell>
        </row>
        <row r="11">
          <cell r="A11" t="str">
            <v>3/ 117</v>
          </cell>
        </row>
        <row r="12">
          <cell r="A12" t="str">
            <v>3/ 118</v>
          </cell>
        </row>
        <row r="13">
          <cell r="A13" t="str">
            <v>3/ 119</v>
          </cell>
        </row>
        <row r="14">
          <cell r="A14" t="str">
            <v>3/ 120</v>
          </cell>
        </row>
        <row r="15">
          <cell r="A15" t="str">
            <v>3/ 121</v>
          </cell>
        </row>
        <row r="16">
          <cell r="A16" t="str">
            <v>3/ 122</v>
          </cell>
        </row>
        <row r="17">
          <cell r="A17" t="str">
            <v>3/ 123</v>
          </cell>
        </row>
        <row r="18">
          <cell r="A18" t="str">
            <v>3/ 124</v>
          </cell>
        </row>
        <row r="19">
          <cell r="A19" t="str">
            <v>3/ 125</v>
          </cell>
        </row>
        <row r="20">
          <cell r="A20" t="str">
            <v>3/ 126</v>
          </cell>
        </row>
        <row r="21">
          <cell r="A21" t="str">
            <v>3/ 127</v>
          </cell>
        </row>
        <row r="22">
          <cell r="A22" t="str">
            <v>3/ 128</v>
          </cell>
        </row>
        <row r="23">
          <cell r="A23" t="str">
            <v>3/ 129</v>
          </cell>
        </row>
        <row r="24">
          <cell r="A24" t="str">
            <v>3/ 130</v>
          </cell>
        </row>
        <row r="25">
          <cell r="A25" t="str">
            <v>3/ 131</v>
          </cell>
        </row>
        <row r="26">
          <cell r="A26" t="str">
            <v>3/ 132</v>
          </cell>
        </row>
        <row r="27">
          <cell r="A27" t="str">
            <v>3/ 133</v>
          </cell>
        </row>
        <row r="28">
          <cell r="A28" t="str">
            <v>3/ 134</v>
          </cell>
        </row>
        <row r="29">
          <cell r="A29" t="str">
            <v>3/ 135</v>
          </cell>
        </row>
        <row r="30">
          <cell r="A30" t="str">
            <v>3/ 136</v>
          </cell>
        </row>
        <row r="31">
          <cell r="A31" t="str">
            <v>3/ 137</v>
          </cell>
        </row>
      </sheetData>
      <sheetData sheetId="5">
        <row r="7">
          <cell r="A7" t="str">
            <v>4/ 138</v>
          </cell>
        </row>
        <row r="8">
          <cell r="A8" t="str">
            <v>4/ 139</v>
          </cell>
        </row>
        <row r="9">
          <cell r="A9" t="str">
            <v>4/ 140</v>
          </cell>
        </row>
        <row r="10">
          <cell r="A10" t="str">
            <v>4/ 141</v>
          </cell>
        </row>
        <row r="11">
          <cell r="A11" t="str">
            <v>4/ 142-эт.3</v>
          </cell>
        </row>
        <row r="12">
          <cell r="A12" t="str">
            <v>4/ 143</v>
          </cell>
        </row>
        <row r="13">
          <cell r="A13" t="str">
            <v>4/ 144</v>
          </cell>
        </row>
        <row r="14">
          <cell r="A14" t="str">
            <v>4/ 145</v>
          </cell>
        </row>
        <row r="15">
          <cell r="A15" t="str">
            <v>4/ 146</v>
          </cell>
        </row>
        <row r="16">
          <cell r="A16" t="str">
            <v>4/ 147</v>
          </cell>
        </row>
        <row r="17">
          <cell r="A17" t="str">
            <v>4/ 148</v>
          </cell>
        </row>
        <row r="18">
          <cell r="A18" t="str">
            <v>4/ 149</v>
          </cell>
        </row>
        <row r="19">
          <cell r="A19" t="str">
            <v>4/ 150</v>
          </cell>
        </row>
        <row r="20">
          <cell r="A20" t="str">
            <v>4/ 151</v>
          </cell>
        </row>
        <row r="21">
          <cell r="A21" t="str">
            <v>4/ 152</v>
          </cell>
        </row>
        <row r="22">
          <cell r="A22" t="str">
            <v>4/ 153</v>
          </cell>
        </row>
        <row r="23">
          <cell r="A23" t="str">
            <v>4/ 154</v>
          </cell>
        </row>
        <row r="24">
          <cell r="A24" t="str">
            <v>4/ 155</v>
          </cell>
        </row>
        <row r="25">
          <cell r="A25" t="str">
            <v>4/ 156</v>
          </cell>
        </row>
        <row r="26">
          <cell r="A26" t="str">
            <v>4/ 157</v>
          </cell>
        </row>
        <row r="27">
          <cell r="A27" t="str">
            <v>4/ 158</v>
          </cell>
        </row>
        <row r="28">
          <cell r="A28" t="str">
            <v>4/ 159</v>
          </cell>
        </row>
        <row r="29">
          <cell r="A29" t="str">
            <v>4/ 160</v>
          </cell>
        </row>
        <row r="30">
          <cell r="A30" t="str">
            <v>4/ 161</v>
          </cell>
        </row>
        <row r="31">
          <cell r="A31" t="str">
            <v>4/ 162</v>
          </cell>
        </row>
        <row r="32">
          <cell r="A32" t="str">
            <v>5/ 163</v>
          </cell>
        </row>
        <row r="33">
          <cell r="A33" t="str">
            <v>5/ 164</v>
          </cell>
        </row>
        <row r="34">
          <cell r="A34" t="str">
            <v>5/ 165</v>
          </cell>
        </row>
        <row r="35">
          <cell r="A35" t="str">
            <v>5/ 166</v>
          </cell>
        </row>
        <row r="36">
          <cell r="A36" t="str">
            <v>5/ 167</v>
          </cell>
        </row>
        <row r="37">
          <cell r="A37" t="str">
            <v>5/ 168</v>
          </cell>
        </row>
        <row r="38">
          <cell r="A38" t="str">
            <v>5/ 169</v>
          </cell>
        </row>
        <row r="39">
          <cell r="A39" t="str">
            <v>5/ 170</v>
          </cell>
        </row>
        <row r="40">
          <cell r="A40" t="str">
            <v>5/ 171</v>
          </cell>
        </row>
        <row r="41">
          <cell r="A41" t="str">
            <v>5/ 172</v>
          </cell>
        </row>
        <row r="42">
          <cell r="A42" t="str">
            <v>5/ 173</v>
          </cell>
        </row>
        <row r="43">
          <cell r="A43" t="str">
            <v>5/ 174</v>
          </cell>
        </row>
        <row r="44">
          <cell r="A44" t="str">
            <v>5/ 175</v>
          </cell>
        </row>
        <row r="45">
          <cell r="A45" t="str">
            <v>5/ 176</v>
          </cell>
        </row>
        <row r="46">
          <cell r="A46" t="str">
            <v>5/ 177</v>
          </cell>
        </row>
        <row r="47">
          <cell r="A47" t="str">
            <v>5/ 178</v>
          </cell>
        </row>
        <row r="48">
          <cell r="A48" t="str">
            <v>5/ 179</v>
          </cell>
        </row>
        <row r="49">
          <cell r="A49" t="str">
            <v>5/ 180</v>
          </cell>
        </row>
        <row r="50">
          <cell r="A50" t="str">
            <v>5/ 181</v>
          </cell>
        </row>
        <row r="51">
          <cell r="A51" t="str">
            <v>5/ 182</v>
          </cell>
        </row>
        <row r="52">
          <cell r="A52" t="str">
            <v>5/ 183</v>
          </cell>
        </row>
        <row r="53">
          <cell r="A53" t="str">
            <v>5/ 184</v>
          </cell>
        </row>
        <row r="54">
          <cell r="A54" t="str">
            <v>5/ 185</v>
          </cell>
        </row>
        <row r="62">
          <cell r="A62" t="str">
            <v>5/ 187</v>
          </cell>
        </row>
        <row r="63">
          <cell r="A63" t="str">
            <v>5/ 188</v>
          </cell>
        </row>
        <row r="64">
          <cell r="A64" t="str">
            <v>5/ 189</v>
          </cell>
        </row>
        <row r="65">
          <cell r="A65" t="str">
            <v>5/ 190</v>
          </cell>
        </row>
      </sheetData>
      <sheetData sheetId="6">
        <row r="6">
          <cell r="A6" t="str">
            <v>Л/ 01</v>
          </cell>
        </row>
        <row r="7">
          <cell r="A7" t="str">
            <v>2</v>
          </cell>
        </row>
        <row r="8">
          <cell r="A8" t="str">
            <v>3</v>
          </cell>
        </row>
        <row r="9">
          <cell r="A9" t="str">
            <v>4</v>
          </cell>
        </row>
        <row r="10">
          <cell r="A10" t="str">
            <v>5</v>
          </cell>
        </row>
        <row r="11">
          <cell r="A11" t="str">
            <v>П/ 06</v>
          </cell>
        </row>
        <row r="12">
          <cell r="A12" t="str">
            <v>7</v>
          </cell>
        </row>
        <row r="13">
          <cell r="A13" t="str">
            <v>8</v>
          </cell>
        </row>
        <row r="14">
          <cell r="A14" t="str">
            <v>9</v>
          </cell>
        </row>
        <row r="15">
          <cell r="A15" t="str">
            <v>Л/10</v>
          </cell>
        </row>
        <row r="16">
          <cell r="A16" t="str">
            <v>11</v>
          </cell>
        </row>
        <row r="17">
          <cell r="A17" t="str">
            <v>12</v>
          </cell>
        </row>
        <row r="18">
          <cell r="A18" t="str">
            <v>13</v>
          </cell>
        </row>
        <row r="19">
          <cell r="A19" t="str">
            <v>14</v>
          </cell>
        </row>
        <row r="20">
          <cell r="A20" t="str">
            <v>П/ 15</v>
          </cell>
        </row>
        <row r="21">
          <cell r="A21" t="str">
            <v>16</v>
          </cell>
        </row>
        <row r="22">
          <cell r="A22" t="str">
            <v>17</v>
          </cell>
        </row>
        <row r="23">
          <cell r="A23" t="str">
            <v>18</v>
          </cell>
        </row>
        <row r="24">
          <cell r="A24" t="str">
            <v>Л/ 19</v>
          </cell>
        </row>
        <row r="25">
          <cell r="A25" t="str">
            <v>20</v>
          </cell>
        </row>
        <row r="26">
          <cell r="A26" t="str">
            <v>21</v>
          </cell>
        </row>
        <row r="27">
          <cell r="A27" t="str">
            <v>22</v>
          </cell>
        </row>
        <row r="28">
          <cell r="A28" t="str">
            <v>23</v>
          </cell>
        </row>
        <row r="29">
          <cell r="A29" t="str">
            <v>П/ 24</v>
          </cell>
        </row>
        <row r="30">
          <cell r="A30" t="str">
            <v>25</v>
          </cell>
        </row>
        <row r="31">
          <cell r="A31" t="str">
            <v>26</v>
          </cell>
        </row>
        <row r="32">
          <cell r="A32" t="str">
            <v>27</v>
          </cell>
        </row>
        <row r="33">
          <cell r="A33" t="str">
            <v>Л/ 28</v>
          </cell>
        </row>
        <row r="34">
          <cell r="A34" t="str">
            <v>29</v>
          </cell>
        </row>
        <row r="35">
          <cell r="A35" t="str">
            <v>30</v>
          </cell>
        </row>
        <row r="36">
          <cell r="A36" t="str">
            <v>31</v>
          </cell>
        </row>
        <row r="37">
          <cell r="A37" t="str">
            <v>32</v>
          </cell>
        </row>
        <row r="38">
          <cell r="A38" t="str">
            <v>П/ 33</v>
          </cell>
        </row>
        <row r="39">
          <cell r="A39" t="str">
            <v>34</v>
          </cell>
        </row>
        <row r="40">
          <cell r="A40" t="str">
            <v>35</v>
          </cell>
        </row>
        <row r="41">
          <cell r="A41" t="str">
            <v>36</v>
          </cell>
        </row>
        <row r="42">
          <cell r="A42" t="str">
            <v>Л/37</v>
          </cell>
        </row>
        <row r="43">
          <cell r="A43" t="str">
            <v>38</v>
          </cell>
        </row>
        <row r="44">
          <cell r="A44" t="str">
            <v>39</v>
          </cell>
        </row>
        <row r="45">
          <cell r="A45" t="str">
            <v>40</v>
          </cell>
        </row>
        <row r="46">
          <cell r="A46" t="str">
            <v>41</v>
          </cell>
        </row>
        <row r="47">
          <cell r="A47" t="str">
            <v>П/42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 t="str">
            <v>Л/ 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61">
          <cell r="A61" t="str">
            <v>П/ 51</v>
          </cell>
        </row>
        <row r="62">
          <cell r="A62" t="str">
            <v>52</v>
          </cell>
        </row>
        <row r="63">
          <cell r="A63" t="str">
            <v>53</v>
          </cell>
        </row>
        <row r="64">
          <cell r="A64" t="str">
            <v>54</v>
          </cell>
        </row>
        <row r="65">
          <cell r="A65" t="str">
            <v>Л/ 55</v>
          </cell>
        </row>
        <row r="66">
          <cell r="A66" t="str">
            <v>56</v>
          </cell>
        </row>
        <row r="67">
          <cell r="A67" t="str">
            <v>57</v>
          </cell>
        </row>
        <row r="68">
          <cell r="A68" t="str">
            <v>58</v>
          </cell>
        </row>
        <row r="69">
          <cell r="A69" t="str">
            <v>59</v>
          </cell>
        </row>
        <row r="70">
          <cell r="A70" t="str">
            <v>П/60</v>
          </cell>
        </row>
        <row r="71">
          <cell r="A71" t="str">
            <v>61</v>
          </cell>
        </row>
        <row r="72">
          <cell r="A72" t="str">
            <v>62</v>
          </cell>
        </row>
        <row r="73">
          <cell r="A73" t="str">
            <v>63</v>
          </cell>
        </row>
        <row r="74">
          <cell r="A74" t="str">
            <v>Л/ 64</v>
          </cell>
        </row>
        <row r="75">
          <cell r="A75" t="str">
            <v>65</v>
          </cell>
        </row>
        <row r="76">
          <cell r="A76" t="str">
            <v>66</v>
          </cell>
        </row>
        <row r="77">
          <cell r="A77" t="str">
            <v>67</v>
          </cell>
        </row>
        <row r="78">
          <cell r="A78" t="str">
            <v>68</v>
          </cell>
        </row>
        <row r="79">
          <cell r="A79" t="str">
            <v>П/69</v>
          </cell>
        </row>
        <row r="80">
          <cell r="A80" t="str">
            <v>70</v>
          </cell>
        </row>
        <row r="81">
          <cell r="A81" t="str">
            <v>71</v>
          </cell>
        </row>
        <row r="82">
          <cell r="A82" t="str">
            <v>Л/72</v>
          </cell>
        </row>
        <row r="83">
          <cell r="A83" t="str">
            <v>73</v>
          </cell>
        </row>
        <row r="84">
          <cell r="A84" t="str">
            <v>74</v>
          </cell>
        </row>
        <row r="85">
          <cell r="A85" t="str">
            <v>75</v>
          </cell>
        </row>
        <row r="86">
          <cell r="A86" t="str">
            <v>76</v>
          </cell>
        </row>
        <row r="87">
          <cell r="A87" t="str">
            <v>П/ 77</v>
          </cell>
        </row>
        <row r="88">
          <cell r="A88" t="str">
            <v>78</v>
          </cell>
        </row>
        <row r="89">
          <cell r="A89" t="str">
            <v>79</v>
          </cell>
        </row>
        <row r="90">
          <cell r="A90" t="str">
            <v>80</v>
          </cell>
        </row>
        <row r="91">
          <cell r="A91" t="str">
            <v>Л/ 81</v>
          </cell>
        </row>
        <row r="92">
          <cell r="A92" t="str">
            <v>82</v>
          </cell>
        </row>
        <row r="93">
          <cell r="A93" t="str">
            <v>83</v>
          </cell>
        </row>
        <row r="94">
          <cell r="A94" t="str">
            <v>84</v>
          </cell>
        </row>
        <row r="95">
          <cell r="A95" t="str">
            <v>85</v>
          </cell>
        </row>
        <row r="96">
          <cell r="A96" t="str">
            <v>П/ 86</v>
          </cell>
        </row>
        <row r="97">
          <cell r="A97" t="str">
            <v>87</v>
          </cell>
        </row>
        <row r="98">
          <cell r="A98" t="str">
            <v>88</v>
          </cell>
        </row>
        <row r="99">
          <cell r="A99" t="str">
            <v>89</v>
          </cell>
        </row>
        <row r="100">
          <cell r="A100" t="str">
            <v>Л/ 90</v>
          </cell>
        </row>
        <row r="101">
          <cell r="A101" t="str">
            <v>91</v>
          </cell>
        </row>
        <row r="102">
          <cell r="A102" t="str">
            <v>92/92а</v>
          </cell>
        </row>
        <row r="103">
          <cell r="A103" t="str">
            <v>93</v>
          </cell>
        </row>
        <row r="104">
          <cell r="A104" t="str">
            <v>П/94</v>
          </cell>
        </row>
        <row r="105">
          <cell r="A105" t="str">
            <v>95</v>
          </cell>
        </row>
        <row r="106">
          <cell r="A106" t="str">
            <v>96</v>
          </cell>
        </row>
        <row r="107">
          <cell r="A107" t="str">
            <v>97</v>
          </cell>
        </row>
        <row r="108">
          <cell r="A108" t="str">
            <v>Л/ 98</v>
          </cell>
        </row>
        <row r="109">
          <cell r="A109" t="str">
            <v>99</v>
          </cell>
        </row>
        <row r="110">
          <cell r="A110" t="str">
            <v>100</v>
          </cell>
        </row>
        <row r="116">
          <cell r="A116" t="str">
            <v>101</v>
          </cell>
        </row>
        <row r="117">
          <cell r="A117" t="str">
            <v>102</v>
          </cell>
        </row>
        <row r="118">
          <cell r="A118" t="str">
            <v>П/103</v>
          </cell>
        </row>
        <row r="119">
          <cell r="A119" t="str">
            <v>104</v>
          </cell>
        </row>
        <row r="120">
          <cell r="A120" t="str">
            <v>105</v>
          </cell>
        </row>
        <row r="121">
          <cell r="A121" t="str">
            <v>106</v>
          </cell>
        </row>
        <row r="122">
          <cell r="A122" t="str">
            <v>Л/107</v>
          </cell>
        </row>
        <row r="123">
          <cell r="A123" t="str">
            <v>108</v>
          </cell>
        </row>
        <row r="124">
          <cell r="A124" t="str">
            <v xml:space="preserve">109                          </v>
          </cell>
        </row>
        <row r="125">
          <cell r="A125" t="str">
            <v>110</v>
          </cell>
        </row>
        <row r="126">
          <cell r="A126" t="str">
            <v>111</v>
          </cell>
        </row>
        <row r="127">
          <cell r="A127" t="str">
            <v>П/112</v>
          </cell>
        </row>
        <row r="128">
          <cell r="A128" t="str">
            <v>113</v>
          </cell>
        </row>
        <row r="129">
          <cell r="A129" t="str">
            <v>114</v>
          </cell>
        </row>
        <row r="130">
          <cell r="A130" t="str">
            <v>115</v>
          </cell>
        </row>
        <row r="131">
          <cell r="A131" t="str">
            <v>Л/116</v>
          </cell>
        </row>
        <row r="132">
          <cell r="A132" t="str">
            <v>117</v>
          </cell>
        </row>
        <row r="133">
          <cell r="A133" t="str">
            <v>118</v>
          </cell>
        </row>
        <row r="134">
          <cell r="A134" t="str">
            <v>119</v>
          </cell>
        </row>
        <row r="135">
          <cell r="A135" t="str">
            <v>120</v>
          </cell>
        </row>
        <row r="136">
          <cell r="A136" t="str">
            <v>П/121</v>
          </cell>
        </row>
        <row r="137">
          <cell r="A137" t="str">
            <v>122</v>
          </cell>
        </row>
        <row r="138">
          <cell r="A138" t="str">
            <v>123</v>
          </cell>
        </row>
        <row r="139">
          <cell r="A139" t="str">
            <v>124</v>
          </cell>
        </row>
        <row r="140">
          <cell r="A140" t="str">
            <v>Л/125</v>
          </cell>
        </row>
        <row r="141">
          <cell r="A141" t="str">
            <v>126</v>
          </cell>
        </row>
        <row r="142">
          <cell r="A142" t="str">
            <v>127</v>
          </cell>
        </row>
        <row r="143">
          <cell r="A143" t="str">
            <v>128</v>
          </cell>
        </row>
        <row r="144">
          <cell r="A144" t="str">
            <v>129</v>
          </cell>
        </row>
        <row r="145">
          <cell r="A145" t="str">
            <v>П/130</v>
          </cell>
        </row>
        <row r="146">
          <cell r="A146" t="str">
            <v>131</v>
          </cell>
        </row>
        <row r="147">
          <cell r="A147" t="str">
            <v>132</v>
          </cell>
        </row>
        <row r="148">
          <cell r="A148" t="str">
            <v>133</v>
          </cell>
        </row>
        <row r="149">
          <cell r="A149" t="str">
            <v>Л/134</v>
          </cell>
        </row>
        <row r="150">
          <cell r="A150" t="str">
            <v>135</v>
          </cell>
        </row>
        <row r="151">
          <cell r="A151" t="str">
            <v>136</v>
          </cell>
        </row>
        <row r="152">
          <cell r="A152" t="str">
            <v>137</v>
          </cell>
        </row>
        <row r="153">
          <cell r="A153" t="str">
            <v>138</v>
          </cell>
        </row>
        <row r="154">
          <cell r="A154" t="str">
            <v>П/139</v>
          </cell>
        </row>
        <row r="155">
          <cell r="A155" t="str">
            <v>140</v>
          </cell>
        </row>
        <row r="156">
          <cell r="A156" t="str">
            <v>141</v>
          </cell>
        </row>
        <row r="157">
          <cell r="A157" t="str">
            <v>142</v>
          </cell>
        </row>
        <row r="158">
          <cell r="A158" t="str">
            <v>Л/143</v>
          </cell>
        </row>
        <row r="159">
          <cell r="A159" t="str">
            <v>144</v>
          </cell>
        </row>
        <row r="160">
          <cell r="A160" t="str">
            <v>145</v>
          </cell>
        </row>
        <row r="161">
          <cell r="A161" t="str">
            <v>146</v>
          </cell>
        </row>
        <row r="162">
          <cell r="A162" t="str">
            <v>147</v>
          </cell>
        </row>
        <row r="163">
          <cell r="A163" t="str">
            <v>П/148</v>
          </cell>
        </row>
        <row r="164">
          <cell r="A164" t="str">
            <v>149</v>
          </cell>
        </row>
        <row r="165">
          <cell r="A165" t="str">
            <v>150</v>
          </cell>
        </row>
        <row r="166">
          <cell r="A166" t="str">
            <v>151</v>
          </cell>
        </row>
        <row r="173">
          <cell r="A173" t="str">
            <v>Л/152</v>
          </cell>
        </row>
        <row r="174">
          <cell r="A174" t="str">
            <v>153</v>
          </cell>
        </row>
        <row r="175">
          <cell r="A175" t="str">
            <v>154</v>
          </cell>
        </row>
        <row r="176">
          <cell r="A176" t="str">
            <v>155</v>
          </cell>
        </row>
        <row r="177">
          <cell r="A177" t="str">
            <v>156</v>
          </cell>
        </row>
        <row r="178">
          <cell r="A178" t="str">
            <v>П/157</v>
          </cell>
        </row>
        <row r="179">
          <cell r="A179" t="str">
            <v>158</v>
          </cell>
        </row>
        <row r="180">
          <cell r="A180" t="str">
            <v>159</v>
          </cell>
        </row>
        <row r="181">
          <cell r="A181" t="str">
            <v>160</v>
          </cell>
        </row>
        <row r="182">
          <cell r="A182" t="str">
            <v>Л/161</v>
          </cell>
        </row>
        <row r="183">
          <cell r="A183" t="str">
            <v>162</v>
          </cell>
        </row>
        <row r="184">
          <cell r="A184" t="str">
            <v>163</v>
          </cell>
        </row>
        <row r="185">
          <cell r="A185" t="str">
            <v>164</v>
          </cell>
        </row>
        <row r="186">
          <cell r="A186" t="str">
            <v>165</v>
          </cell>
        </row>
        <row r="187">
          <cell r="A187" t="str">
            <v>П/166</v>
          </cell>
        </row>
        <row r="188">
          <cell r="A188" t="str">
            <v>167</v>
          </cell>
        </row>
        <row r="189">
          <cell r="A189" t="str">
            <v>168</v>
          </cell>
        </row>
        <row r="190">
          <cell r="A190" t="str">
            <v>169</v>
          </cell>
        </row>
        <row r="191">
          <cell r="A191" t="str">
            <v>Л/170</v>
          </cell>
        </row>
        <row r="192">
          <cell r="A192" t="str">
            <v>171</v>
          </cell>
        </row>
        <row r="193">
          <cell r="A193" t="str">
            <v>172</v>
          </cell>
        </row>
        <row r="194">
          <cell r="A194" t="str">
            <v>173</v>
          </cell>
        </row>
        <row r="195">
          <cell r="A195" t="str">
            <v>174</v>
          </cell>
        </row>
        <row r="196">
          <cell r="A196" t="str">
            <v>П/175</v>
          </cell>
        </row>
        <row r="197">
          <cell r="A197" t="str">
            <v>176</v>
          </cell>
        </row>
        <row r="198">
          <cell r="A198" t="str">
            <v>177</v>
          </cell>
        </row>
        <row r="199">
          <cell r="A199" t="str">
            <v>177а</v>
          </cell>
        </row>
        <row r="200">
          <cell r="A200" t="str">
            <v>Л/178</v>
          </cell>
        </row>
        <row r="201">
          <cell r="A201" t="str">
            <v>179</v>
          </cell>
        </row>
        <row r="202">
          <cell r="A202" t="str">
            <v>180</v>
          </cell>
        </row>
        <row r="203">
          <cell r="A203" t="str">
            <v>181</v>
          </cell>
        </row>
        <row r="204">
          <cell r="A204" t="str">
            <v>182</v>
          </cell>
        </row>
        <row r="205">
          <cell r="A205" t="str">
            <v>П/183</v>
          </cell>
        </row>
        <row r="206">
          <cell r="A206" t="str">
            <v>184</v>
          </cell>
        </row>
        <row r="207">
          <cell r="A207" t="str">
            <v>185</v>
          </cell>
        </row>
        <row r="208">
          <cell r="A208" t="str">
            <v>186</v>
          </cell>
        </row>
        <row r="209">
          <cell r="A209" t="str">
            <v>Л/187</v>
          </cell>
        </row>
        <row r="210">
          <cell r="A210" t="str">
            <v>188</v>
          </cell>
        </row>
        <row r="211">
          <cell r="A211" t="str">
            <v>189</v>
          </cell>
        </row>
        <row r="212">
          <cell r="A212" t="str">
            <v>190</v>
          </cell>
        </row>
        <row r="213">
          <cell r="A213" t="str">
            <v>191</v>
          </cell>
        </row>
        <row r="214">
          <cell r="A214" t="str">
            <v>П/192</v>
          </cell>
        </row>
        <row r="215">
          <cell r="A215" t="str">
            <v>193</v>
          </cell>
        </row>
        <row r="216">
          <cell r="A216" t="str">
            <v>194</v>
          </cell>
        </row>
        <row r="217">
          <cell r="A217" t="str">
            <v>195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52" Type="http://schemas.openxmlformats.org/officeDocument/2006/relationships/revisionLog" Target="revisionLog8.xml"/><Relationship Id="rId273" Type="http://schemas.openxmlformats.org/officeDocument/2006/relationships/revisionLog" Target="revisionLog29.xml"/><Relationship Id="rId294" Type="http://schemas.openxmlformats.org/officeDocument/2006/relationships/revisionLog" Target="revisionLog51.xml"/><Relationship Id="rId299" Type="http://schemas.openxmlformats.org/officeDocument/2006/relationships/revisionLog" Target="revisionLog56.xml"/><Relationship Id="rId303" Type="http://schemas.openxmlformats.org/officeDocument/2006/relationships/revisionLog" Target="revisionLog60.xml"/><Relationship Id="rId308" Type="http://schemas.openxmlformats.org/officeDocument/2006/relationships/revisionLog" Target="revisionLog65.xml"/><Relationship Id="rId329" Type="http://schemas.openxmlformats.org/officeDocument/2006/relationships/revisionLog" Target="revisionLog86.xml"/><Relationship Id="rId324" Type="http://schemas.openxmlformats.org/officeDocument/2006/relationships/revisionLog" Target="revisionLog81.xml"/><Relationship Id="rId340" Type="http://schemas.openxmlformats.org/officeDocument/2006/relationships/revisionLog" Target="revisionLog97.xml"/><Relationship Id="rId345" Type="http://schemas.openxmlformats.org/officeDocument/2006/relationships/revisionLog" Target="revisionLog102.xml"/><Relationship Id="rId361" Type="http://schemas.openxmlformats.org/officeDocument/2006/relationships/revisionLog" Target="revisionLog118.xml"/><Relationship Id="rId366" Type="http://schemas.openxmlformats.org/officeDocument/2006/relationships/revisionLog" Target="revisionLog123.xml"/><Relationship Id="rId387" Type="http://schemas.openxmlformats.org/officeDocument/2006/relationships/revisionLog" Target="revisionLog144.xml"/><Relationship Id="rId247" Type="http://schemas.openxmlformats.org/officeDocument/2006/relationships/revisionLog" Target="revisionLog3.xml"/><Relationship Id="rId382" Type="http://schemas.openxmlformats.org/officeDocument/2006/relationships/revisionLog" Target="revisionLog139.xml"/><Relationship Id="rId263" Type="http://schemas.openxmlformats.org/officeDocument/2006/relationships/revisionLog" Target="revisionLog19.xml"/><Relationship Id="rId268" Type="http://schemas.openxmlformats.org/officeDocument/2006/relationships/revisionLog" Target="revisionLog24.xml"/><Relationship Id="rId284" Type="http://schemas.openxmlformats.org/officeDocument/2006/relationships/revisionLog" Target="revisionLog41.xml"/><Relationship Id="rId289" Type="http://schemas.openxmlformats.org/officeDocument/2006/relationships/revisionLog" Target="revisionLog46.xml"/><Relationship Id="rId319" Type="http://schemas.openxmlformats.org/officeDocument/2006/relationships/revisionLog" Target="revisionLog76.xml"/><Relationship Id="rId314" Type="http://schemas.openxmlformats.org/officeDocument/2006/relationships/revisionLog" Target="revisionLog71.xml"/><Relationship Id="rId330" Type="http://schemas.openxmlformats.org/officeDocument/2006/relationships/revisionLog" Target="revisionLog87.xml"/><Relationship Id="rId335" Type="http://schemas.openxmlformats.org/officeDocument/2006/relationships/revisionLog" Target="revisionLog92.xml"/><Relationship Id="rId356" Type="http://schemas.openxmlformats.org/officeDocument/2006/relationships/revisionLog" Target="revisionLog113.xml"/><Relationship Id="rId377" Type="http://schemas.openxmlformats.org/officeDocument/2006/relationships/revisionLog" Target="revisionLog134.xml"/><Relationship Id="rId351" Type="http://schemas.openxmlformats.org/officeDocument/2006/relationships/revisionLog" Target="revisionLog108.xml"/><Relationship Id="rId372" Type="http://schemas.openxmlformats.org/officeDocument/2006/relationships/revisionLog" Target="revisionLog129.xml"/><Relationship Id="rId393" Type="http://schemas.openxmlformats.org/officeDocument/2006/relationships/revisionLog" Target="revisionLog150.xml"/><Relationship Id="rId258" Type="http://schemas.openxmlformats.org/officeDocument/2006/relationships/revisionLog" Target="revisionLog14.xml"/><Relationship Id="rId253" Type="http://schemas.openxmlformats.org/officeDocument/2006/relationships/revisionLog" Target="revisionLog9.xml"/><Relationship Id="rId274" Type="http://schemas.openxmlformats.org/officeDocument/2006/relationships/revisionLog" Target="revisionLog30.xml"/><Relationship Id="rId279" Type="http://schemas.openxmlformats.org/officeDocument/2006/relationships/revisionLog" Target="revisionLog36.xml"/><Relationship Id="rId295" Type="http://schemas.openxmlformats.org/officeDocument/2006/relationships/revisionLog" Target="revisionLog52.xml"/><Relationship Id="rId309" Type="http://schemas.openxmlformats.org/officeDocument/2006/relationships/revisionLog" Target="revisionLog66.xml"/><Relationship Id="rId290" Type="http://schemas.openxmlformats.org/officeDocument/2006/relationships/revisionLog" Target="revisionLog47.xml"/><Relationship Id="rId304" Type="http://schemas.openxmlformats.org/officeDocument/2006/relationships/revisionLog" Target="revisionLog61.xml"/><Relationship Id="rId320" Type="http://schemas.openxmlformats.org/officeDocument/2006/relationships/revisionLog" Target="revisionLog77.xml"/><Relationship Id="rId325" Type="http://schemas.openxmlformats.org/officeDocument/2006/relationships/revisionLog" Target="revisionLog82.xml"/><Relationship Id="rId346" Type="http://schemas.openxmlformats.org/officeDocument/2006/relationships/revisionLog" Target="revisionLog103.xml"/><Relationship Id="rId367" Type="http://schemas.openxmlformats.org/officeDocument/2006/relationships/revisionLog" Target="revisionLog124.xml"/><Relationship Id="rId388" Type="http://schemas.openxmlformats.org/officeDocument/2006/relationships/revisionLog" Target="revisionLog145.xml"/><Relationship Id="rId341" Type="http://schemas.openxmlformats.org/officeDocument/2006/relationships/revisionLog" Target="revisionLog98.xml"/><Relationship Id="rId362" Type="http://schemas.openxmlformats.org/officeDocument/2006/relationships/revisionLog" Target="revisionLog119.xml"/><Relationship Id="rId383" Type="http://schemas.openxmlformats.org/officeDocument/2006/relationships/revisionLog" Target="revisionLog140.xml"/><Relationship Id="rId248" Type="http://schemas.openxmlformats.org/officeDocument/2006/relationships/revisionLog" Target="revisionLog4.xml"/><Relationship Id="rId264" Type="http://schemas.openxmlformats.org/officeDocument/2006/relationships/revisionLog" Target="revisionLog20.xml"/><Relationship Id="rId269" Type="http://schemas.openxmlformats.org/officeDocument/2006/relationships/revisionLog" Target="revisionLog25.xml"/><Relationship Id="rId285" Type="http://schemas.openxmlformats.org/officeDocument/2006/relationships/revisionLog" Target="revisionLog42.xml"/><Relationship Id="rId272" Type="http://schemas.openxmlformats.org/officeDocument/2006/relationships/revisionLog" Target="revisionLog28.xml"/><Relationship Id="rId280" Type="http://schemas.openxmlformats.org/officeDocument/2006/relationships/revisionLog" Target="revisionLog37.xml"/><Relationship Id="rId293" Type="http://schemas.openxmlformats.org/officeDocument/2006/relationships/revisionLog" Target="revisionLog50.xml"/><Relationship Id="rId302" Type="http://schemas.openxmlformats.org/officeDocument/2006/relationships/revisionLog" Target="revisionLog59.xml"/><Relationship Id="rId307" Type="http://schemas.openxmlformats.org/officeDocument/2006/relationships/revisionLog" Target="revisionLog64.xml"/><Relationship Id="rId310" Type="http://schemas.openxmlformats.org/officeDocument/2006/relationships/revisionLog" Target="revisionLog67.xml"/><Relationship Id="rId315" Type="http://schemas.openxmlformats.org/officeDocument/2006/relationships/revisionLog" Target="revisionLog72.xml"/><Relationship Id="rId323" Type="http://schemas.openxmlformats.org/officeDocument/2006/relationships/revisionLog" Target="revisionLog80.xml"/><Relationship Id="rId328" Type="http://schemas.openxmlformats.org/officeDocument/2006/relationships/revisionLog" Target="revisionLog85.xml"/><Relationship Id="rId336" Type="http://schemas.openxmlformats.org/officeDocument/2006/relationships/revisionLog" Target="revisionLog93.xml"/><Relationship Id="rId344" Type="http://schemas.openxmlformats.org/officeDocument/2006/relationships/revisionLog" Target="revisionLog101.xml"/><Relationship Id="rId349" Type="http://schemas.openxmlformats.org/officeDocument/2006/relationships/revisionLog" Target="revisionLog106.xml"/><Relationship Id="rId357" Type="http://schemas.openxmlformats.org/officeDocument/2006/relationships/revisionLog" Target="revisionLog114.xml"/><Relationship Id="rId331" Type="http://schemas.openxmlformats.org/officeDocument/2006/relationships/revisionLog" Target="revisionLog88.xml"/><Relationship Id="rId352" Type="http://schemas.openxmlformats.org/officeDocument/2006/relationships/revisionLog" Target="revisionLog109.xml"/><Relationship Id="rId360" Type="http://schemas.openxmlformats.org/officeDocument/2006/relationships/revisionLog" Target="revisionLog117.xml"/><Relationship Id="rId365" Type="http://schemas.openxmlformats.org/officeDocument/2006/relationships/revisionLog" Target="revisionLog122.xml"/><Relationship Id="rId373" Type="http://schemas.openxmlformats.org/officeDocument/2006/relationships/revisionLog" Target="revisionLog130.xml"/><Relationship Id="rId378" Type="http://schemas.openxmlformats.org/officeDocument/2006/relationships/revisionLog" Target="revisionLog135.xml"/><Relationship Id="rId381" Type="http://schemas.openxmlformats.org/officeDocument/2006/relationships/revisionLog" Target="revisionLog138.xml"/><Relationship Id="rId386" Type="http://schemas.openxmlformats.org/officeDocument/2006/relationships/revisionLog" Target="revisionLog143.xml"/><Relationship Id="rId394" Type="http://schemas.openxmlformats.org/officeDocument/2006/relationships/revisionLog" Target="revisionLog151.xml"/><Relationship Id="rId246" Type="http://schemas.openxmlformats.org/officeDocument/2006/relationships/revisionLog" Target="revisionLog2.xml"/><Relationship Id="rId259" Type="http://schemas.openxmlformats.org/officeDocument/2006/relationships/revisionLog" Target="revisionLog15.xml"/><Relationship Id="rId254" Type="http://schemas.openxmlformats.org/officeDocument/2006/relationships/revisionLog" Target="revisionLog10.xml"/><Relationship Id="rId267" Type="http://schemas.openxmlformats.org/officeDocument/2006/relationships/revisionLog" Target="revisionLog23.xml"/><Relationship Id="rId288" Type="http://schemas.openxmlformats.org/officeDocument/2006/relationships/revisionLog" Target="revisionLog45.xml"/><Relationship Id="rId262" Type="http://schemas.openxmlformats.org/officeDocument/2006/relationships/revisionLog" Target="revisionLog18.xml"/><Relationship Id="rId270" Type="http://schemas.openxmlformats.org/officeDocument/2006/relationships/revisionLog" Target="revisionLog26.xml"/><Relationship Id="rId275" Type="http://schemas.openxmlformats.org/officeDocument/2006/relationships/revisionLog" Target="revisionLog31.xml"/><Relationship Id="rId283" Type="http://schemas.openxmlformats.org/officeDocument/2006/relationships/revisionLog" Target="revisionLog40.xml"/><Relationship Id="rId291" Type="http://schemas.openxmlformats.org/officeDocument/2006/relationships/revisionLog" Target="revisionLog48.xml"/><Relationship Id="rId296" Type="http://schemas.openxmlformats.org/officeDocument/2006/relationships/revisionLog" Target="revisionLog53.xml"/><Relationship Id="rId300" Type="http://schemas.openxmlformats.org/officeDocument/2006/relationships/revisionLog" Target="revisionLog57.xml"/><Relationship Id="rId305" Type="http://schemas.openxmlformats.org/officeDocument/2006/relationships/revisionLog" Target="revisionLog62.xml"/><Relationship Id="rId313" Type="http://schemas.openxmlformats.org/officeDocument/2006/relationships/revisionLog" Target="revisionLog70.xml"/><Relationship Id="rId318" Type="http://schemas.openxmlformats.org/officeDocument/2006/relationships/revisionLog" Target="revisionLog75.xml"/><Relationship Id="rId326" Type="http://schemas.openxmlformats.org/officeDocument/2006/relationships/revisionLog" Target="revisionLog83.xml"/><Relationship Id="rId339" Type="http://schemas.openxmlformats.org/officeDocument/2006/relationships/revisionLog" Target="revisionLog96.xml"/><Relationship Id="rId347" Type="http://schemas.openxmlformats.org/officeDocument/2006/relationships/revisionLog" Target="revisionLog104.xml"/><Relationship Id="rId321" Type="http://schemas.openxmlformats.org/officeDocument/2006/relationships/revisionLog" Target="revisionLog78.xml"/><Relationship Id="rId334" Type="http://schemas.openxmlformats.org/officeDocument/2006/relationships/revisionLog" Target="revisionLog91.xml"/><Relationship Id="rId342" Type="http://schemas.openxmlformats.org/officeDocument/2006/relationships/revisionLog" Target="revisionLog99.xml"/><Relationship Id="rId350" Type="http://schemas.openxmlformats.org/officeDocument/2006/relationships/revisionLog" Target="revisionLog107.xml"/><Relationship Id="rId355" Type="http://schemas.openxmlformats.org/officeDocument/2006/relationships/revisionLog" Target="revisionLog112.xml"/><Relationship Id="rId363" Type="http://schemas.openxmlformats.org/officeDocument/2006/relationships/revisionLog" Target="revisionLog120.xml"/><Relationship Id="rId368" Type="http://schemas.openxmlformats.org/officeDocument/2006/relationships/revisionLog" Target="revisionLog125.xml"/><Relationship Id="rId371" Type="http://schemas.openxmlformats.org/officeDocument/2006/relationships/revisionLog" Target="revisionLog128.xml"/><Relationship Id="rId376" Type="http://schemas.openxmlformats.org/officeDocument/2006/relationships/revisionLog" Target="revisionLog133.xml"/><Relationship Id="rId384" Type="http://schemas.openxmlformats.org/officeDocument/2006/relationships/revisionLog" Target="revisionLog141.xml"/><Relationship Id="rId389" Type="http://schemas.openxmlformats.org/officeDocument/2006/relationships/revisionLog" Target="revisionLog146.xml"/><Relationship Id="rId249" Type="http://schemas.openxmlformats.org/officeDocument/2006/relationships/revisionLog" Target="revisionLog5.xml"/><Relationship Id="rId244" Type="http://schemas.openxmlformats.org/officeDocument/2006/relationships/revisionLog" Target="revisionLog34.xml"/><Relationship Id="rId257" Type="http://schemas.openxmlformats.org/officeDocument/2006/relationships/revisionLog" Target="revisionLog13.xml"/><Relationship Id="rId278" Type="http://schemas.openxmlformats.org/officeDocument/2006/relationships/revisionLog" Target="revisionLog35.xml"/><Relationship Id="rId392" Type="http://schemas.openxmlformats.org/officeDocument/2006/relationships/revisionLog" Target="revisionLog149.xml"/><Relationship Id="rId260" Type="http://schemas.openxmlformats.org/officeDocument/2006/relationships/revisionLog" Target="revisionLog16.xml"/><Relationship Id="rId265" Type="http://schemas.openxmlformats.org/officeDocument/2006/relationships/revisionLog" Target="revisionLog21.xml"/><Relationship Id="rId281" Type="http://schemas.openxmlformats.org/officeDocument/2006/relationships/revisionLog" Target="revisionLog38.xml"/><Relationship Id="rId286" Type="http://schemas.openxmlformats.org/officeDocument/2006/relationships/revisionLog" Target="revisionLog43.xml"/><Relationship Id="rId316" Type="http://schemas.openxmlformats.org/officeDocument/2006/relationships/revisionLog" Target="revisionLog73.xml"/><Relationship Id="rId337" Type="http://schemas.openxmlformats.org/officeDocument/2006/relationships/revisionLog" Target="revisionLog94.xml"/><Relationship Id="rId311" Type="http://schemas.openxmlformats.org/officeDocument/2006/relationships/revisionLog" Target="revisionLog68.xml"/><Relationship Id="rId332" Type="http://schemas.openxmlformats.org/officeDocument/2006/relationships/revisionLog" Target="revisionLog89.xml"/><Relationship Id="rId353" Type="http://schemas.openxmlformats.org/officeDocument/2006/relationships/revisionLog" Target="revisionLog110.xml"/><Relationship Id="rId358" Type="http://schemas.openxmlformats.org/officeDocument/2006/relationships/revisionLog" Target="revisionLog115.xml"/><Relationship Id="rId374" Type="http://schemas.openxmlformats.org/officeDocument/2006/relationships/revisionLog" Target="revisionLog131.xml"/><Relationship Id="rId379" Type="http://schemas.openxmlformats.org/officeDocument/2006/relationships/revisionLog" Target="revisionLog136.xml"/><Relationship Id="rId395" Type="http://schemas.openxmlformats.org/officeDocument/2006/relationships/revisionLog" Target="revisionLog152.xml"/><Relationship Id="rId390" Type="http://schemas.openxmlformats.org/officeDocument/2006/relationships/revisionLog" Target="revisionLog147.xml"/><Relationship Id="rId255" Type="http://schemas.openxmlformats.org/officeDocument/2006/relationships/revisionLog" Target="revisionLog11.xml"/><Relationship Id="rId250" Type="http://schemas.openxmlformats.org/officeDocument/2006/relationships/revisionLog" Target="revisionLog6.xml"/><Relationship Id="rId271" Type="http://schemas.openxmlformats.org/officeDocument/2006/relationships/revisionLog" Target="revisionLog27.xml"/><Relationship Id="rId276" Type="http://schemas.openxmlformats.org/officeDocument/2006/relationships/revisionLog" Target="revisionLog32.xml"/><Relationship Id="rId292" Type="http://schemas.openxmlformats.org/officeDocument/2006/relationships/revisionLog" Target="revisionLog49.xml"/><Relationship Id="rId297" Type="http://schemas.openxmlformats.org/officeDocument/2006/relationships/revisionLog" Target="revisionLog54.xml"/><Relationship Id="rId306" Type="http://schemas.openxmlformats.org/officeDocument/2006/relationships/revisionLog" Target="revisionLog63.xml"/><Relationship Id="rId301" Type="http://schemas.openxmlformats.org/officeDocument/2006/relationships/revisionLog" Target="revisionLog58.xml"/><Relationship Id="rId322" Type="http://schemas.openxmlformats.org/officeDocument/2006/relationships/revisionLog" Target="revisionLog79.xml"/><Relationship Id="rId327" Type="http://schemas.openxmlformats.org/officeDocument/2006/relationships/revisionLog" Target="revisionLog84.xml"/><Relationship Id="rId343" Type="http://schemas.openxmlformats.org/officeDocument/2006/relationships/revisionLog" Target="revisionLog100.xml"/><Relationship Id="rId348" Type="http://schemas.openxmlformats.org/officeDocument/2006/relationships/revisionLog" Target="revisionLog105.xml"/><Relationship Id="rId364" Type="http://schemas.openxmlformats.org/officeDocument/2006/relationships/revisionLog" Target="revisionLog121.xml"/><Relationship Id="rId369" Type="http://schemas.openxmlformats.org/officeDocument/2006/relationships/revisionLog" Target="revisionLog126.xml"/><Relationship Id="rId380" Type="http://schemas.openxmlformats.org/officeDocument/2006/relationships/revisionLog" Target="revisionLog137.xml"/><Relationship Id="rId385" Type="http://schemas.openxmlformats.org/officeDocument/2006/relationships/revisionLog" Target="revisionLog142.xml"/><Relationship Id="rId245" Type="http://schemas.openxmlformats.org/officeDocument/2006/relationships/revisionLog" Target="revisionLog1.xml"/><Relationship Id="rId261" Type="http://schemas.openxmlformats.org/officeDocument/2006/relationships/revisionLog" Target="revisionLog17.xml"/><Relationship Id="rId266" Type="http://schemas.openxmlformats.org/officeDocument/2006/relationships/revisionLog" Target="revisionLog22.xml"/><Relationship Id="rId287" Type="http://schemas.openxmlformats.org/officeDocument/2006/relationships/revisionLog" Target="revisionLog44.xml"/><Relationship Id="rId282" Type="http://schemas.openxmlformats.org/officeDocument/2006/relationships/revisionLog" Target="revisionLog39.xml"/><Relationship Id="rId312" Type="http://schemas.openxmlformats.org/officeDocument/2006/relationships/revisionLog" Target="revisionLog69.xml"/><Relationship Id="rId317" Type="http://schemas.openxmlformats.org/officeDocument/2006/relationships/revisionLog" Target="revisionLog74.xml"/><Relationship Id="rId333" Type="http://schemas.openxmlformats.org/officeDocument/2006/relationships/revisionLog" Target="revisionLog90.xml"/><Relationship Id="rId338" Type="http://schemas.openxmlformats.org/officeDocument/2006/relationships/revisionLog" Target="revisionLog95.xml"/><Relationship Id="rId354" Type="http://schemas.openxmlformats.org/officeDocument/2006/relationships/revisionLog" Target="revisionLog111.xml"/><Relationship Id="rId359" Type="http://schemas.openxmlformats.org/officeDocument/2006/relationships/revisionLog" Target="revisionLog116.xml"/><Relationship Id="rId370" Type="http://schemas.openxmlformats.org/officeDocument/2006/relationships/revisionLog" Target="revisionLog127.xml"/><Relationship Id="rId375" Type="http://schemas.openxmlformats.org/officeDocument/2006/relationships/revisionLog" Target="revisionLog132.xml"/><Relationship Id="rId391" Type="http://schemas.openxmlformats.org/officeDocument/2006/relationships/revisionLog" Target="revisionLog148.xml"/><Relationship Id="rId256" Type="http://schemas.openxmlformats.org/officeDocument/2006/relationships/revisionLog" Target="revisionLog12.xml"/><Relationship Id="rId251" Type="http://schemas.openxmlformats.org/officeDocument/2006/relationships/revisionLog" Target="revisionLog7.xml"/><Relationship Id="rId277" Type="http://schemas.openxmlformats.org/officeDocument/2006/relationships/revisionLog" Target="revisionLog33.xml"/><Relationship Id="rId298" Type="http://schemas.openxmlformats.org/officeDocument/2006/relationships/revisionLog" Target="revisionLog5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CAB1A9B-D2CE-4B0B-99EC-AC79CDCE5B61}" diskRevisions="1" revisionId="29040" version="187">
  <header guid="{927D8568-1A84-4564-90FF-8C16AFA396D0}" dateTime="2022-10-25T10:50:40" maxSheetId="16" userName="HP" r:id="rId244" minRId="17331" maxRId="1733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2062EB1-C722-4FF2-8A58-8FF2311948FD}" dateTime="2022-11-01T14:30:19" maxSheetId="16" userName="HP" r:id="rId245" minRId="17345" maxRId="1816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E881406-CA29-4754-ABE7-B579E9606294}" dateTime="2022-11-03T10:30:54" maxSheetId="16" userName="HP" r:id="rId246" minRId="18177" maxRId="1829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B1B7763-1F22-4EFE-A832-27589A883A5F}" dateTime="2022-11-18T08:34:58" maxSheetId="16" userName="HP" r:id="rId247" minRId="18305" maxRId="1830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75857CA-FC7B-41F3-B94E-F78F8909301F}" dateTime="2022-11-22T11:46:36" maxSheetId="16" userName="HP" r:id="rId248" minRId="18316" maxRId="1834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01BB669-1E9E-48A6-A294-203E820E8808}" dateTime="2022-11-22T11:51:50" maxSheetId="16" userName="HP" r:id="rId249" minRId="18352" maxRId="1835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98F520E-910F-48EE-99C0-CF84AF66A639}" dateTime="2022-11-22T14:39:37" maxSheetId="16" userName="HP" r:id="rId250" minRId="1835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010361A-2098-40F8-98BC-3A7DC76D2445}" dateTime="2022-11-23T08:57:24" maxSheetId="16" userName="HP" r:id="rId251" minRId="18358" maxRId="1837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F37819D-E406-44EE-9F42-6710D1E611A6}" dateTime="2022-11-23T09:09:38" maxSheetId="16" userName="HP" r:id="rId252" minRId="18385" maxRId="1850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7153984-4619-4ACE-9355-59225BD2FA4E}" dateTime="2022-11-23T09:13:44" maxSheetId="16" userName="HP" r:id="rId253" minRId="18509" maxRId="185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6D77AED-1CFA-4661-A2CE-8DD5096D4964}" dateTime="2022-11-23T09:30:01" maxSheetId="16" userName="HP" r:id="rId254" minRId="18562" maxRId="1875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B1B99E0-C4A9-400F-9006-F4CCF3BC3B18}" dateTime="2022-11-23T09:43:55" maxSheetId="16" userName="HP" r:id="rId255" minRId="1875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20F6F17-71B3-4648-A630-450E511CC1EE}" dateTime="2022-11-23T09:45:49" maxSheetId="16" userName="HP" r:id="rId256" minRId="1875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3679F78-DF97-41CD-93F5-BA411C93FA97}" dateTime="2022-11-23T14:48:02" maxSheetId="16" userName="HP" r:id="rId257" minRId="18758" maxRId="1878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E73EDF2-01AB-4209-AF6D-B5FE515965C1}" dateTime="2022-11-23T14:57:44" maxSheetId="16" userName="HP" r:id="rId258" minRId="18784" maxRId="1881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6080C43-EDB8-4233-BEA5-AF0179FE343F}" dateTime="2022-11-23T15:07:19" maxSheetId="16" userName="HP" r:id="rId259" minRId="18814" maxRId="1881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31EE822-48BC-48D8-A171-F57D158A6B65}" dateTime="2022-11-24T09:18:35" maxSheetId="16" userName="HP" r:id="rId260" minRId="18817" maxRId="1882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59ABB28-372B-46B8-B298-E18364F897E8}" dateTime="2022-11-24T13:18:32" maxSheetId="16" userName="HP" r:id="rId261" minRId="18833" maxRId="1883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1E4BB68-20A1-4F4E-A696-DFBB4CB95223}" dateTime="2022-11-25T08:34:57" maxSheetId="16" userName="HP" r:id="rId26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434A5C0-EC8F-4357-B094-D27703A0123A}" dateTime="2022-12-02T14:28:57" maxSheetId="16" userName="HP" r:id="rId263" minRId="1884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CBD4653-710C-444D-B1F1-CB591329F606}" dateTime="2022-12-07T11:20:21" maxSheetId="16" userName="HP" r:id="rId264" minRId="18855" maxRId="1979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69FF9E9-F98A-4084-A7B8-B723BDCDCC47}" dateTime="2022-12-07T11:56:54" maxSheetId="16" userName="HP" r:id="rId265" minRId="19800" maxRId="1980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BB819AF-6107-4874-9D37-CE4FC4393AA8}" dateTime="2022-12-14T14:27:18" maxSheetId="16" userName="HP" r:id="rId266" minRId="19802" maxRId="2026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D27CA1E-7196-4DAE-9189-13F934F3E1AD}" dateTime="2022-12-14T16:45:08" maxSheetId="16" userName="HP" r:id="rId267" minRId="2027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669D069-D8B5-41FE-B1FF-959D92A805AF}" dateTime="2022-12-16T12:14:18" maxSheetId="16" userName="HP" r:id="rId268" minRId="20271" maxRId="2029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3CE1249-258A-4F76-AB8C-CA7BB164D4B8}" dateTime="2022-12-16T12:15:34" maxSheetId="16" userName="HP" r:id="rId269" minRId="20307" maxRId="2031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67521CA-3298-4188-BBA0-67CE0E3F5A69}" dateTime="2022-12-16T14:54:29" maxSheetId="16" userName="HP" r:id="rId270" minRId="20314" maxRId="2033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BFE0A6C-F829-4309-9EA0-E780D23F13B4}" dateTime="2022-12-16T15:07:21" maxSheetId="16" userName="HP" r:id="rId271" minRId="20340" maxRId="203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47B04DD-497C-4F6A-A483-50A30D0ACF63}" dateTime="2022-12-16T16:23:40" maxSheetId="16" userName="HP" r:id="rId272" minRId="20362" maxRId="2066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DCF6986-FE5C-4D72-8522-CACBE7BEF6C0}" dateTime="2022-12-16T16:25:44" maxSheetId="16" userName="HP" r:id="rId273" minRId="20667" maxRId="2069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05B3539-D18A-472E-AD61-D07D87EECF39}" dateTime="2022-12-16T16:31:54" maxSheetId="16" userName="HP" r:id="rId274" minRId="20692" maxRId="2074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A55BB45-EDA2-4D29-9304-BDAA9C31817A}" dateTime="2022-12-16T16:56:59" maxSheetId="16" userName="HP" r:id="rId275" minRId="2074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4C80799-7736-4B6D-85F1-BBFB5474365D}" dateTime="2022-12-19T10:18:21" maxSheetId="16" userName="HP" r:id="rId276" minRId="2074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DAF0832-7588-43A7-880E-95E734B11B00}" dateTime="2022-12-19T10:21:28" maxSheetId="16" userName="HP" r:id="rId277" minRId="20757" maxRId="2075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7D9B79E-72D2-4ACC-8055-6E1328A4B05E}" dateTime="2022-12-19T10:22:29" maxSheetId="16" userName="HP" r:id="rId278" minRId="2076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793B86D-7FFB-46F0-A551-FD626C00B2AD}" dateTime="2022-12-19T10:41:25" maxSheetId="16" userName="HP" r:id="rId279" minRId="207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172378C-FF56-4502-A4C7-795CA2441A07}" dateTime="2022-12-19T10:45:16" maxSheetId="16" userName="HP" r:id="rId280" minRId="20762" maxRId="2076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5392A92-F23A-4C05-AF7D-3DFF166751DC}" dateTime="2022-12-19T15:51:52" maxSheetId="16" userName="HP" r:id="rId281" minRId="20767" maxRId="2077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96F6173-9BA2-4EDD-980A-1F4F8FBDF980}" dateTime="2022-12-20T08:52:50" maxSheetId="16" userName="HP" r:id="rId282" minRId="2077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39BFF58-141E-407A-86B7-56E8104E1442}" dateTime="2022-12-20T08:53:22" maxSheetId="16" userName="HP" r:id="rId283" minRId="2078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328F6BA-7A4E-4D4B-A329-D62B68DC88C8}" dateTime="2022-12-20T09:10:36" maxSheetId="16" userName="HP" r:id="rId284" minRId="20782" maxRId="2078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ADFE7C7-DF1D-48A9-8C59-43935DDD3B33}" dateTime="2022-12-20T10:46:27" maxSheetId="16" userName="Алексей" r:id="rId285" minRId="20785" maxRId="2078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E6F3CD8-F77D-42A3-B4F9-5275E7D2DCCE}" dateTime="2022-12-20T10:59:06" maxSheetId="16" userName="HP" r:id="rId286" minRId="20789" maxRId="2082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70B5EC5-916C-4CE1-BF63-36846764FA1D}" dateTime="2022-12-20T11:03:13" maxSheetId="16" userName="HP" r:id="rId287" minRId="2083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0DC14F8-6790-4097-8A5A-0294FED21DC1}" dateTime="2022-12-20T11:28:04" maxSheetId="16" userName="HP" r:id="rId288" minRId="2083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D91CBAC-B67B-4904-8529-A73B38C0C497}" dateTime="2022-12-20T12:34:44" maxSheetId="16" userName="Алексей" r:id="rId289" minRId="20842" maxRId="2084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5CE6471-40B0-4290-BB14-3D94D5040727}" dateTime="2022-12-20T14:01:57" maxSheetId="16" userName="HP" r:id="rId29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A017855-B216-4430-BB14-23DEBB11C391}" dateTime="2022-12-20T14:05:44" maxSheetId="16" userName="HP" r:id="rId291" minRId="20854" maxRId="2087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4247CB8-C061-4399-8FC5-768A279A7B6C}" dateTime="2022-12-27T09:16:53" maxSheetId="16" userName="HP" r:id="rId292" minRId="20886" maxRId="2181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22F47B0-5222-45BF-8296-2DA1B4C182F8}" dateTime="2023-01-23T09:41:52" maxSheetId="16" userName="HP" r:id="rId293" minRId="2182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A6C424D-1EAA-4E98-90AD-1B3DE5684F15}" dateTime="2023-01-23T11:43:56" maxSheetId="16" userName="HP" r:id="rId294" minRId="21834" maxRId="2186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1ACA0DA-8BCF-4FF8-9BBB-8085E026DDC2}" dateTime="2023-01-23T16:28:12" maxSheetId="16" userName="HP" r:id="rId295" minRId="21861" maxRId="2204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AE664A4-B745-4CA7-8B4B-AA4BD8C908C9}" dateTime="2023-01-23T16:41:46" maxSheetId="16" userName="HP" r:id="rId296" minRId="22050" maxRId="2223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5F74A34-A12C-43A7-B66F-5302930B7C5A}" dateTime="2023-01-23T16:43:56" maxSheetId="16" userName="HP" r:id="rId297" minRId="2224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5E21687-FD4B-46A1-A234-1501206D22EB}" dateTime="2023-01-24T08:16:07" maxSheetId="16" userName="HP" r:id="rId29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34DB0E1-2C47-46FE-ADC4-7ED20FB0DC43}" dateTime="2023-01-24T08:18:10" maxSheetId="16" userName="HP" r:id="rId299" minRId="22250" maxRId="2225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7618D21-2011-449B-B7E3-A683BC570206}" dateTime="2023-01-24T08:36:54" maxSheetId="16" userName="HP" r:id="rId300" minRId="22254" maxRId="2225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6341DCD-2AD0-472F-995D-1F16FE616709}" dateTime="2023-01-24T08:42:11" maxSheetId="16" userName="HP" r:id="rId301" minRId="22259" maxRId="222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E29DBD5-A3A9-4B03-9CEB-E163A076412C}" dateTime="2023-01-24T16:26:58" maxSheetId="16" userName="HP" r:id="rId302" minRId="22262" maxRId="2231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0097298-97C4-4739-8FB6-4FBBDEE188D5}" dateTime="2023-01-24T16:27:26" maxSheetId="16" userName="HP" r:id="rId30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FF5674D-7916-495F-95C2-82A321747899}" dateTime="2023-01-24T16:37:10" maxSheetId="16" userName="HP" r:id="rId304" minRId="22318" maxRId="2232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D067F9C-C7FD-4C97-8825-99A0B507FBC2}" dateTime="2023-01-25T08:37:38" maxSheetId="16" userName="HP" r:id="rId305" minRId="22327" maxRId="2233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4F2FAF0-F6FE-4A64-ACA1-9543CF900E39}" dateTime="2023-01-25T09:05:18" maxSheetId="16" userName="Алексей" r:id="rId30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5A2B155-205D-440E-B36D-0ECF149AC653}" dateTime="2023-02-02T11:15:15" maxSheetId="16" userName="HP" r:id="rId307" minRId="22350" maxRId="2327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62E7F00-E6C1-48D0-81BA-188EE717D75D}" dateTime="2023-02-15T12:41:49" maxSheetId="16" userName="HP" r:id="rId308" minRId="2328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348A40C-F83B-4003-B808-9020FDDF04C9}" dateTime="2023-02-17T08:57:10" maxSheetId="16" userName="HP" r:id="rId30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A9177C7-1767-43B2-9AEB-B2A22BCDB869}" dateTime="2023-02-20T11:05:07" maxSheetId="16" userName="HP" r:id="rId310" minRId="23306" maxRId="2333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BE28415-B9D1-4F41-9A8D-AA7A0AE2D85B}" dateTime="2023-02-20T15:53:03" maxSheetId="16" userName="HP" r:id="rId31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8AC178C-0CC7-4666-82EA-BEE2820F44E8}" dateTime="2023-02-20T16:13:15" maxSheetId="16" userName="HP" r:id="rId312" minRId="23351" maxRId="2354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F5D2194-E55F-4647-91AB-342B936D93D4}" dateTime="2023-02-20T16:18:08" maxSheetId="16" userName="HP" r:id="rId313" minRId="23543" maxRId="2359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AC540A9-E1E5-4B3B-A263-2095582E05FD}" dateTime="2023-02-20T16:19:57" maxSheetId="16" userName="HP" r:id="rId314" minRId="23596" maxRId="2362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B956279-0DB3-4383-B5E7-026CF73393C3}" dateTime="2023-02-20T16:34:17" maxSheetId="16" userName="HP" r:id="rId315" minRId="23621" maxRId="2373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D0BB090-A482-4A76-8379-91901F596055}" dateTime="2023-02-21T09:37:32" maxSheetId="16" userName="HP" r:id="rId316" minRId="23732" maxRId="2373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4F3529D-8389-44CE-816B-93BB8A377E8B}" dateTime="2023-02-21T09:41:37" maxSheetId="16" userName="HP" r:id="rId317" minRId="23746" maxRId="2374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4D1C331-C2B3-408D-931C-FD924AAF25E3}" dateTime="2023-02-21T10:26:17" maxSheetId="16" userName="HP" r:id="rId318" minRId="23758" maxRId="237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A0173EA-57E7-4E6A-8C12-E5F6B0FD4CD8}" dateTime="2023-02-21T10:39:32" maxSheetId="16" userName="HP" r:id="rId319" minRId="2377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E1468BE-8E44-46F2-8988-5BE596FA7E78}" dateTime="2023-02-21T10:42:29" maxSheetId="16" userName="HP" r:id="rId32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4CA8FB4-0C9B-4ACC-91E0-B2C2B9CF754C}" dateTime="2023-02-21T14:47:57" maxSheetId="16" userName="HP" r:id="rId321" minRId="23783" maxRId="2384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68FF1A6-973F-4B5A-B0CF-D40D90ABEDAA}" dateTime="2023-02-22T12:45:05" maxSheetId="16" userName="HP" r:id="rId322" minRId="23846" maxRId="2384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6D1600E-A2FA-42F8-AB19-D226085777F0}" dateTime="2023-02-22T12:46:41" maxSheetId="16" userName="HP" r:id="rId32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C3577AD-A4FA-41B6-8CA7-36CBBF8D1906}" dateTime="2023-02-22T14:02:11" maxSheetId="16" userName="HP" r:id="rId324" minRId="2386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FBE3623-0076-4C21-9DC5-02A98154C6A6}" dateTime="2023-02-22T14:04:00" maxSheetId="16" userName="HP" r:id="rId325" minRId="23879" maxRId="2388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DB4110E-9380-4094-B1B8-F0224A4D430D}" dateTime="2023-02-22T14:18:45" maxSheetId="16" userName="HP" r:id="rId326" minRId="23881" maxRId="2388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757B2AF-B8D0-4987-8A0C-7EBC8828F08E}" dateTime="2023-02-27T08:44:18" maxSheetId="16" userName="HP" r:id="rId327" minRId="23888" maxRId="2389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1EBE366-0724-422A-BD61-6ABF94D85BAF}" dateTime="2023-02-27T08:49:31" maxSheetId="16" userName="HP" r:id="rId328" minRId="23903" maxRId="2390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FF55E08-A14C-4041-AA06-81472D58E017}" dateTime="2023-02-27T09:45:13" maxSheetId="16" userName="Алексей" r:id="rId329" minRId="23916" maxRId="2391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11CC3D2-6F52-4FFE-8CC6-6DF0DE7C4737}" dateTime="2023-03-16T15:06:52" maxSheetId="16" userName="HP" r:id="rId330" minRId="23928" maxRId="2485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AD80265-DF0B-4099-B75D-38A5DF93833F}" dateTime="2023-03-16T15:08:32" maxSheetId="16" userName="HP" r:id="rId331" minRId="24862" maxRId="2486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557F89F-5730-4797-BD17-02064135DE2E}" dateTime="2023-03-17T11:42:49" maxSheetId="16" userName="HP" r:id="rId332" minRId="24864" maxRId="2487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2CCD15B-B16A-4C0A-B276-3EF2846E70B4}" dateTime="2023-03-17T14:42:59" maxSheetId="17" userName="HP" r:id="rId333" minRId="24881" maxRId="25332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D2B1BC8D-5383-477C-9C8C-89890C029715}" dateTime="2023-03-17T16:05:45" maxSheetId="17" userName="HP" r:id="rId334" minRId="25343" maxRId="25412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9709251C-3CFC-4B82-A59B-CDE81DDDA6F2}" dateTime="2023-03-17T16:19:16" maxSheetId="17" userName="HP" r:id="rId335" minRId="25423" maxRId="25461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37EAAFAC-4E30-4ADE-B612-138E94BD177D}" dateTime="2023-03-17T16:20:25" maxSheetId="17" userName="HP" r:id="rId336" minRId="25472" maxRId="25473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550D59D3-9A58-4DF6-B7C1-139DAADDB1B8}" dateTime="2023-03-17T16:21:37" maxSheetId="18" userName="HP" r:id="rId337" minRId="25484" maxRId="25495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FB448951-552F-4F58-8339-D070AA5161E9}" dateTime="2023-03-21T11:31:18" maxSheetId="18" userName="HP" r:id="rId338" minRId="25496" maxRId="25537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9EA9F942-7C5F-49BB-A476-22D5019773CD}" dateTime="2023-03-21T16:03:45" maxSheetId="18" userName="HP" r:id="rId339" minRId="25548" maxRId="25549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073C7386-59B7-4D62-B10E-FA701A6D3FDE}" dateTime="2023-03-21T16:12:29" maxSheetId="18" userName="HP" r:id="rId340" minRId="25560" maxRId="25562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671247DE-D50F-49AA-8F17-E96EC31381ED}" dateTime="2023-03-21T16:28:44" maxSheetId="18" userName="HP" r:id="rId341" minRId="25563" maxRId="25640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FA371C1B-8583-487B-A97B-57780FBA3333}" dateTime="2023-03-21T16:38:01" maxSheetId="18" userName="HP" r:id="rId342" minRId="25641" maxRId="25749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1121D6CB-D289-4119-9B7E-D7FA5F1F6210}" dateTime="2023-03-21T16:39:39" maxSheetId="18" userName="HP" r:id="rId343" minRId="25750" maxRId="25752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7EFDCAD8-43BD-41F2-A53F-36F8F7B9E73B}" dateTime="2023-03-21T16:56:21" maxSheetId="18" userName="HP" r:id="rId344" minRId="25753" maxRId="25941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53F46F92-C7D3-4BAD-8BBD-6C5803E3590B}" dateTime="2023-03-22T08:38:33" maxSheetId="18" userName="HP" r:id="rId345" minRId="25942" maxRId="25947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D91C5C34-3D25-4886-84CF-1E52C783D64E}" dateTime="2023-03-22T08:39:54" maxSheetId="18" userName="HP" r:id="rId346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52F08F5E-3C91-4DB3-9660-5A45DEF7E40D}" dateTime="2023-03-23T08:51:01" maxSheetId="18" userName="HP" r:id="rId347" minRId="25958" maxRId="25970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94C3F1C1-47F0-4E95-8D9D-A098AC593D71}" dateTime="2023-03-23T08:56:47" maxSheetId="18" userName="HP" r:id="rId348" minRId="25981" maxRId="25984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1E678A2A-3948-4F02-BF26-AE290BA9C856}" dateTime="2023-03-23T14:28:54" maxSheetId="19" userName="HP" r:id="rId349" minRId="25985" maxRId="2603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1ED2ABF-4509-46CD-BBF6-DA319050B8D5}" dateTime="2023-03-23T14:29:45" maxSheetId="19" userName="HP" r:id="rId35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7AAC625-E5AE-47F9-A8D8-D0019313F00E}" dateTime="2023-03-24T08:51:52" maxSheetId="19" userName="HP" r:id="rId351" minRId="26057" maxRId="2606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E0A9312-B6AD-408B-B01C-AB1B7A33A2C3}" dateTime="2023-03-24T08:56:51" maxSheetId="19" userName="HP" r:id="rId352" minRId="2607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19A0030-DC8F-4EDE-BF4A-8CF71AC5EC55}" dateTime="2023-03-24T09:05:28" maxSheetId="19" userName="HP" r:id="rId353" minRId="26073" maxRId="2608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909B32D-2304-46D6-8CF8-578A15630E89}" dateTime="2023-03-24T09:52:40" maxSheetId="19" userName="HP" r:id="rId354" minRId="26091" maxRId="2612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9F9C433-8528-4502-9CD1-CCF5D87C5CF0}" dateTime="2023-03-24T10:10:18" maxSheetId="19" userName="HP" r:id="rId355" minRId="26138" maxRId="2613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F430E3B-E0C0-48A8-9E78-E873F59841B3}" dateTime="2023-03-24T14:41:15" maxSheetId="19" userName="Алексей" r:id="rId356" minRId="26140" maxRId="2615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F0F5600-F4FB-46E4-A2E9-55093485239C}" dateTime="2023-03-24T14:51:56" maxSheetId="19" userName="HP" r:id="rId357" minRId="26151" maxRId="2615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B819906-1E79-4AEB-9D1C-BDA0661E38C4}" dateTime="2023-04-18T16:44:09" maxSheetId="19" userName="HP" r:id="rId358" minRId="26163" maxRId="2700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6246EB4-7830-4990-A044-EA7017389A15}" dateTime="2023-04-18T16:44:47" maxSheetId="19" userName="HP" r:id="rId359" minRId="27012" maxRId="2701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604699E-B0AF-46D2-A6F1-8A0AC918027C}" dateTime="2023-04-21T11:40:05" maxSheetId="19" userName="HP" r:id="rId360" minRId="27024" maxRId="2705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4818403-18E6-4D68-9355-40BF1FD17B73}" dateTime="2023-04-21T12:38:40" maxSheetId="19" userName="HP" r:id="rId361" minRId="27061" maxRId="2707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0529C9F-9716-47D7-A836-40B6954E2A3B}" dateTime="2023-04-21T16:09:36" maxSheetId="19" userName="HP" r:id="rId362" minRId="27078" maxRId="2718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B99A5CB-8028-4076-BE67-69FA4CFF9E2A}" dateTime="2023-04-21T16:11:51" maxSheetId="19" userName="HP" r:id="rId363" minRId="27200" maxRId="2722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6CE9261-2BC9-4E37-90A0-34DDB7289901}" dateTime="2023-04-21T16:17:31" maxSheetId="19" userName="HP" r:id="rId364" minRId="27225" maxRId="2727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DB9CACF-8EDE-4662-8BD9-2B9A98F63989}" dateTime="2023-04-21T16:34:13" maxSheetId="19" userName="HP" r:id="rId365" minRId="27278" maxRId="2747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65229EF-711C-46E2-AD36-62A49AEEE343}" dateTime="2023-04-24T09:01:51" maxSheetId="19" userName="HP" r:id="rId366" minRId="2747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96358F1-A5EA-4DAA-8386-208EC8A672E7}" dateTime="2023-04-24T09:03:36" maxSheetId="19" userName="HP" r:id="rId367" minRId="2748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BB9CD8C-4A20-417E-BBAF-37AF8A1E0DEF}" dateTime="2023-04-24T09:04:28" maxSheetId="19" userName="HP" r:id="rId368" minRId="27500" maxRId="2750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35B306D-053A-4F72-9CB6-96EF9F46C6E2}" dateTime="2023-04-24T09:08:24" maxSheetId="19" userName="HP" r:id="rId369" minRId="27504" maxRId="2750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7FDDD23-42E1-4241-A5F9-17F75FA9A6CF}" dateTime="2023-04-25T08:21:55" maxSheetId="19" userName="HP" r:id="rId370" minRId="27506" maxRId="2751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1EE0B60-F7B0-491E-9B7B-4638DAB1508E}" dateTime="2023-04-25T08:27:05" maxSheetId="19" userName="HP" r:id="rId371" minRId="27524" maxRId="2752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DDFC5E4-7C8E-4C01-B385-8A6983250099}" dateTime="2023-04-25T11:17:41" maxSheetId="19" userName="Алексей" r:id="rId372" minRId="27526" maxRId="2752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0DDF90F-C49D-4915-BB3B-8718F4255740}" dateTime="2023-04-25T11:29:41" maxSheetId="19" userName="Алексей" r:id="rId373" minRId="27540" maxRId="2754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370027B-39D4-4271-B5B7-98A0BCCF17A3}" dateTime="2023-04-25T11:34:54" maxSheetId="19" userName="Алексей" r:id="rId374" minRId="27554" maxRId="2755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2798F49-33DA-4099-B62F-2406485BE62C}" dateTime="2023-04-25T11:41:56" maxSheetId="19" userName="Алексей" r:id="rId375" minRId="2757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73B8B57-30ED-40B1-944D-51084B8103CC}" dateTime="2023-04-25T16:11:43" maxSheetId="19" userName="HP" r:id="rId376" minRId="27573" maxRId="2758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1C46DD8-03C6-4EB2-A208-CE48FD0CE7A2}" dateTime="2023-04-25T16:24:50" maxSheetId="19" userName="HP" r:id="rId377" minRId="27593" maxRId="2761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E38FD37-AB81-4311-A67C-AAC3E87299AB}" dateTime="2023-05-18T14:04:43" maxSheetId="19" userName="HP" r:id="rId378" minRId="27626" maxRId="2845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66E3711-B501-4A0C-BE20-BCF81418228A}" dateTime="2023-05-18T14:08:23" maxSheetId="19" userName="HP" r:id="rId379" minRId="28470" maxRId="2848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746A48E-362B-4295-9891-751E41D73B32}" dateTime="2023-05-18T14:09:31" maxSheetId="19" userName="HP" r:id="rId380" minRId="2848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81E6F4F-3EC6-4B84-9457-20C37E330D99}" dateTime="2023-05-22T08:43:21" maxSheetId="19" userName="HP" r:id="rId381" minRId="2848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7901980-A761-4125-BF7D-E28F13AA773B}" dateTime="2023-05-22T12:05:21" maxSheetId="19" userName="HP" r:id="rId382" minRId="28496" maxRId="2851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4957125-80C1-4A32-A601-E0F70256EBD1}" dateTime="2023-05-22T12:20:27" maxSheetId="19" userName="HP" r:id="rId383" minRId="28519" maxRId="2853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02EC9C5-D653-4854-9731-20683E534BFB}" dateTime="2023-05-22T12:21:38" maxSheetId="19" userName="HP" r:id="rId384" minRId="28552" maxRId="2855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D94A10E-8AD0-4180-9268-29E676043062}" dateTime="2023-05-22T16:12:27" maxSheetId="19" userName="HP" r:id="rId385" minRId="28555" maxRId="2874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1C9BF45-8029-4E00-9436-BDD1FE46EF2F}" dateTime="2023-05-22T16:19:00" maxSheetId="19" userName="HP" r:id="rId386" minRId="28747" maxRId="2879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DE98FFA-304D-4EDD-8A1C-3E57B0D0CE20}" dateTime="2023-05-22T16:31:07" maxSheetId="19" userName="HP" r:id="rId387" minRId="28799" maxRId="2893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D488733-CEDE-4E74-B684-253DDA6886C5}" dateTime="2023-05-22T16:38:39" maxSheetId="19" userName="HP" r:id="rId388" minRId="28936" maxRId="2893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B8ACAD5-CE64-4A21-B99A-4EE769973A72}" dateTime="2023-05-23T08:43:33" maxSheetId="19" userName="HP" r:id="rId389" minRId="28939" maxRId="2894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B54D229-F8D6-448D-B3B9-BD57095000F6}" dateTime="2023-05-23T12:23:21" maxSheetId="19" userName="HP" r:id="rId390" minRId="28953" maxRId="2896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CB47975-8435-4650-8377-AC1A92F28415}" dateTime="2023-05-23T12:27:58" maxSheetId="19" userName="HP" r:id="rId391" minRId="2897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169FAD2-4363-4912-BAB0-76EBDB72712E}" dateTime="2023-05-23T12:48:59" maxSheetId="19" userName="HP" r:id="rId392" minRId="28989" maxRId="2899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616BBE3-FFF3-4F29-A5E6-77307AD35166}" dateTime="2023-05-24T08:22:35" maxSheetId="19" userName="HP" r:id="rId393" minRId="29004" maxRId="2900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96BC0CF-8D88-4EBA-866F-FF153C7A2196}" dateTime="2023-05-24T09:17:04" maxSheetId="19" userName="HP" r:id="rId394" minRId="29019" maxRId="2902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CAB1A9B-D2CE-4B0B-99EC-AC79CDCE5B61}" dateTime="2023-05-24T10:14:46" maxSheetId="19" userName="HP" r:id="rId39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45" sId="1">
    <oc r="A2" t="inlineStr">
      <is>
        <t>по потреблению электроэнергии за период с  24.09.2022г. по  24.10.2022г.</t>
      </is>
    </oc>
    <nc r="A2" t="inlineStr">
      <is>
        <t>по потреблению электроэнергии за период с  24.10.2022г. по  23.11.2022г.</t>
      </is>
    </nc>
  </rcc>
  <rcc rId="17346" sId="1">
    <oc r="C8">
      <v>6431</v>
    </oc>
    <nc r="C8">
      <v>6499</v>
    </nc>
  </rcc>
  <rcc rId="17347" sId="1">
    <oc r="C9">
      <v>2621</v>
    </oc>
    <nc r="C9">
      <v>2658</v>
    </nc>
  </rcc>
  <rcc rId="17348" sId="1">
    <oc r="C10">
      <v>12783</v>
    </oc>
    <nc r="C10">
      <v>12974</v>
    </nc>
  </rcc>
  <rcc rId="17349" sId="1">
    <oc r="C11">
      <v>16641</v>
    </oc>
    <nc r="C11">
      <v>16902</v>
    </nc>
  </rcc>
  <rcc rId="17350" sId="1">
    <oc r="C12">
      <v>6852</v>
    </oc>
    <nc r="C12">
      <v>6948</v>
    </nc>
  </rcc>
  <rcc rId="17351" sId="1">
    <oc r="D8">
      <v>6499</v>
    </oc>
    <nc r="D8"/>
  </rcc>
  <rcc rId="17352" sId="1">
    <oc r="D9">
      <v>2658</v>
    </oc>
    <nc r="D9"/>
  </rcc>
  <rcc rId="17353" sId="1">
    <oc r="D10">
      <v>12974</v>
    </oc>
    <nc r="D10"/>
  </rcc>
  <rcc rId="17354" sId="1">
    <oc r="D11">
      <v>16902</v>
    </oc>
    <nc r="D11"/>
  </rcc>
  <rcc rId="17355" sId="1">
    <oc r="D12">
      <v>6948</v>
    </oc>
    <nc r="D12"/>
  </rcc>
  <rcc rId="17356" sId="1">
    <oc r="C14">
      <v>6326</v>
    </oc>
    <nc r="C14">
      <v>6396</v>
    </nc>
  </rcc>
  <rcc rId="17357" sId="1">
    <oc r="C15">
      <v>4570</v>
    </oc>
    <nc r="C15">
      <v>4612</v>
    </nc>
  </rcc>
  <rcc rId="17358" sId="1">
    <oc r="C16">
      <v>3620</v>
    </oc>
    <nc r="C16">
      <v>3686</v>
    </nc>
  </rcc>
  <rcc rId="17359" sId="1">
    <oc r="C17">
      <v>6554</v>
    </oc>
    <nc r="C17">
      <v>6669</v>
    </nc>
  </rcc>
  <rcc rId="17360" sId="1">
    <oc r="C18">
      <v>5735</v>
    </oc>
    <nc r="C18">
      <v>5762</v>
    </nc>
  </rcc>
  <rcc rId="17361" sId="1">
    <oc r="D14">
      <v>6396</v>
    </oc>
    <nc r="D14"/>
  </rcc>
  <rcc rId="17362" sId="1">
    <oc r="D15">
      <v>4612</v>
    </oc>
    <nc r="D15"/>
  </rcc>
  <rcc rId="17363" sId="1">
    <oc r="D16">
      <v>3686</v>
    </oc>
    <nc r="D16"/>
  </rcc>
  <rcc rId="17364" sId="1">
    <oc r="D17">
      <v>6669</v>
    </oc>
    <nc r="D17"/>
  </rcc>
  <rcc rId="17365" sId="1">
    <oc r="D18">
      <v>5762</v>
    </oc>
    <nc r="D18"/>
  </rcc>
  <rcc rId="17366" sId="1">
    <oc r="C20">
      <v>10678</v>
    </oc>
    <nc r="C20">
      <v>10800</v>
    </nc>
  </rcc>
  <rcc rId="17367" sId="1">
    <oc r="C21">
      <v>2984</v>
    </oc>
    <nc r="C21">
      <v>3020</v>
    </nc>
  </rcc>
  <rcc rId="17368" sId="1">
    <oc r="C22">
      <v>9000</v>
    </oc>
    <nc r="C22">
      <v>9155</v>
    </nc>
  </rcc>
  <rcc rId="17369" sId="1">
    <oc r="C23">
      <v>11044</v>
    </oc>
    <nc r="C23">
      <v>11220</v>
    </nc>
  </rcc>
  <rcc rId="17370" sId="1">
    <oc r="C24">
      <v>12116</v>
    </oc>
    <nc r="C24">
      <v>12267</v>
    </nc>
  </rcc>
  <rcc rId="17371" sId="1">
    <oc r="D20">
      <v>10800</v>
    </oc>
    <nc r="D20"/>
  </rcc>
  <rcc rId="17372" sId="1">
    <oc r="D21">
      <v>3020</v>
    </oc>
    <nc r="D21"/>
  </rcc>
  <rcc rId="17373" sId="1">
    <oc r="D22">
      <v>9155</v>
    </oc>
    <nc r="D22"/>
  </rcc>
  <rcc rId="17374" sId="1">
    <oc r="D23">
      <v>11220</v>
    </oc>
    <nc r="D23"/>
  </rcc>
  <rcc rId="17375" sId="1">
    <oc r="D24">
      <v>12267</v>
    </oc>
    <nc r="D24"/>
  </rcc>
  <rcc rId="17376" sId="1">
    <oc r="C40">
      <v>3602</v>
    </oc>
    <nc r="C40">
      <v>3650</v>
    </nc>
  </rcc>
  <rcc rId="17377" sId="1">
    <oc r="C41">
      <v>3360</v>
    </oc>
    <nc r="C41">
      <v>3421</v>
    </nc>
  </rcc>
  <rcc rId="17378" sId="1">
    <oc r="C43">
      <v>15737</v>
    </oc>
    <nc r="C43">
      <v>16332</v>
    </nc>
  </rcc>
  <rcc rId="17379" sId="1">
    <oc r="C44">
      <v>11839</v>
    </oc>
    <nc r="C44">
      <v>12020</v>
    </nc>
  </rcc>
  <rfmt sheetId="1" sqref="C45" start="0" length="0">
    <dxf/>
  </rfmt>
  <rcc rId="17380" sId="1">
    <oc r="C46">
      <v>14003</v>
    </oc>
    <nc r="C46">
      <v>14142</v>
    </nc>
  </rcc>
  <rcc rId="17381" sId="1">
    <oc r="C47">
      <v>2260</v>
    </oc>
    <nc r="C47">
      <v>2289</v>
    </nc>
  </rcc>
  <rcc rId="17382" sId="1">
    <oc r="C48">
      <v>24769</v>
    </oc>
    <nc r="C48">
      <v>25138</v>
    </nc>
  </rcc>
  <rcc rId="17383" sId="1">
    <oc r="C49">
      <v>20661</v>
    </oc>
    <nc r="C49">
      <v>20928</v>
    </nc>
  </rcc>
  <rcc rId="17384" sId="1">
    <oc r="C50">
      <v>9394</v>
    </oc>
    <nc r="C50">
      <v>9516</v>
    </nc>
  </rcc>
  <rcc rId="17385" sId="1">
    <oc r="D40">
      <v>3650</v>
    </oc>
    <nc r="D40"/>
  </rcc>
  <rcc rId="17386" sId="1">
    <oc r="D41">
      <v>3421</v>
    </oc>
    <nc r="D41"/>
  </rcc>
  <rcc rId="17387" sId="1">
    <oc r="D43">
      <v>16332</v>
    </oc>
    <nc r="D43"/>
  </rcc>
  <rcc rId="17388" sId="1">
    <oc r="D44">
      <v>12020</v>
    </oc>
    <nc r="D44"/>
  </rcc>
  <rcc rId="17389" sId="1">
    <oc r="D46">
      <v>14142</v>
    </oc>
    <nc r="D46"/>
  </rcc>
  <rcc rId="17390" sId="1">
    <oc r="D47">
      <v>2289</v>
    </oc>
    <nc r="D47"/>
  </rcc>
  <rcc rId="17391" sId="1">
    <oc r="D48">
      <v>25138</v>
    </oc>
    <nc r="D48"/>
  </rcc>
  <rcc rId="17392" sId="1">
    <oc r="D49">
      <v>20928</v>
    </oc>
    <nc r="D49"/>
  </rcc>
  <rcc rId="17393" sId="1">
    <oc r="D50">
      <v>9516</v>
    </oc>
    <nc r="D50"/>
  </rcc>
  <rcc rId="17394" sId="1">
    <oc r="C56">
      <v>10824</v>
    </oc>
    <nc r="C56">
      <v>11002</v>
    </nc>
  </rcc>
  <rcc rId="17395" sId="1">
    <oc r="C57">
      <v>6339</v>
    </oc>
    <nc r="C57">
      <v>6415</v>
    </nc>
  </rcc>
  <rcc rId="17396" sId="1">
    <oc r="C58">
      <v>1290</v>
    </oc>
    <nc r="C58">
      <v>1305</v>
    </nc>
  </rcc>
  <rcc rId="17397" sId="1">
    <oc r="D56">
      <v>11002</v>
    </oc>
    <nc r="D56"/>
  </rcc>
  <rcc rId="17398" sId="1">
    <oc r="D57">
      <v>6415</v>
    </oc>
    <nc r="D57"/>
  </rcc>
  <rcc rId="17399" sId="1">
    <oc r="D58">
      <v>1305</v>
    </oc>
    <nc r="D58"/>
  </rcc>
  <rcc rId="17400" sId="2">
    <oc r="E2" t="inlineStr">
      <is>
        <t>Октябрь</t>
      </is>
    </oc>
    <nc r="E2" t="inlineStr">
      <is>
        <t>Ноябрь</t>
      </is>
    </nc>
  </rcc>
  <rcc rId="17401" sId="2">
    <oc r="D6">
      <v>595</v>
    </oc>
    <nc r="D6">
      <v>700</v>
    </nc>
  </rcc>
  <rcc rId="17402" sId="2">
    <oc r="D7">
      <v>21825</v>
    </oc>
    <nc r="D7">
      <v>21855</v>
    </nc>
  </rcc>
  <rcc rId="17403" sId="2">
    <oc r="D8">
      <v>18930</v>
    </oc>
    <nc r="D8">
      <v>19040</v>
    </nc>
  </rcc>
  <rcc rId="17404" sId="2">
    <oc r="D9">
      <v>22635</v>
    </oc>
    <nc r="D9">
      <v>22810</v>
    </nc>
  </rcc>
  <rcc rId="17405" sId="2">
    <oc r="D10">
      <v>105900</v>
    </oc>
    <nc r="D10">
      <v>105945</v>
    </nc>
  </rcc>
  <rcc rId="17406" sId="2">
    <oc r="D11">
      <v>25300</v>
    </oc>
    <nc r="D11">
      <v>25460</v>
    </nc>
  </rcc>
  <rcc rId="17407" sId="2">
    <oc r="D12">
      <v>19455</v>
    </oc>
    <nc r="D12">
      <v>19540</v>
    </nc>
  </rcc>
  <rcc rId="17408" sId="2">
    <oc r="D13">
      <v>24910</v>
    </oc>
    <nc r="D13">
      <v>25375</v>
    </nc>
  </rcc>
  <rcc rId="17409" sId="2">
    <oc r="D14">
      <v>19575</v>
    </oc>
    <nc r="D14">
      <v>19845</v>
    </nc>
  </rcc>
  <rcc rId="17410" sId="2">
    <oc r="D15">
      <v>38150</v>
    </oc>
    <nc r="D15">
      <v>38260</v>
    </nc>
  </rcc>
  <rcc rId="17411" sId="2">
    <oc r="D16">
      <v>43100</v>
    </oc>
    <nc r="D16">
      <v>43115</v>
    </nc>
  </rcc>
  <rcc rId="17412" sId="2">
    <oc r="D17">
      <v>30415</v>
    </oc>
    <nc r="D17">
      <v>30755</v>
    </nc>
  </rcc>
  <rcc rId="17413" sId="2">
    <oc r="D18">
      <v>14585</v>
    </oc>
    <nc r="D18">
      <v>14750</v>
    </nc>
  </rcc>
  <rcc rId="17414" sId="2">
    <oc r="D19">
      <v>2005</v>
    </oc>
    <nc r="D19">
      <v>2055</v>
    </nc>
  </rcc>
  <rcc rId="17415" sId="2">
    <oc r="D20">
      <v>1565</v>
    </oc>
    <nc r="D20">
      <v>1640</v>
    </nc>
  </rcc>
  <rcc rId="17416" sId="2">
    <oc r="D21">
      <v>24170</v>
    </oc>
    <nc r="D21">
      <v>24610</v>
    </nc>
  </rcc>
  <rcc rId="17417" sId="2">
    <oc r="D22">
      <v>5625</v>
    </oc>
    <nc r="D22">
      <v>5750</v>
    </nc>
  </rcc>
  <rcc rId="17418" sId="2">
    <oc r="D24">
      <v>0</v>
    </oc>
    <nc r="D24">
      <v>5</v>
    </nc>
  </rcc>
  <rcc rId="17419" sId="2">
    <oc r="D25">
      <v>6085</v>
    </oc>
    <nc r="D25">
      <v>6285</v>
    </nc>
  </rcc>
  <rcc rId="17420" sId="2">
    <oc r="D26">
      <v>12865</v>
    </oc>
    <nc r="D26">
      <v>13005</v>
    </nc>
  </rcc>
  <rcc rId="17421" sId="2">
    <oc r="D27">
      <v>11245</v>
    </oc>
    <nc r="D27">
      <v>11415</v>
    </nc>
  </rcc>
  <rcc rId="17422" sId="2">
    <oc r="D28">
      <v>48165</v>
    </oc>
    <nc r="D28">
      <v>48320</v>
    </nc>
  </rcc>
  <rcc rId="17423" sId="2">
    <oc r="D29">
      <v>11010</v>
    </oc>
    <nc r="D29">
      <v>11110</v>
    </nc>
  </rcc>
  <rcc rId="17424" sId="2">
    <oc r="D30">
      <v>49605</v>
    </oc>
    <nc r="D30">
      <v>50895</v>
    </nc>
  </rcc>
  <rcc rId="17425" sId="2">
    <oc r="D31">
      <v>6440</v>
    </oc>
    <nc r="D31">
      <v>6595</v>
    </nc>
  </rcc>
  <rcc rId="17426" sId="2">
    <oc r="D32">
      <v>2100</v>
    </oc>
    <nc r="D32">
      <v>2140</v>
    </nc>
  </rcc>
  <rcc rId="17427" sId="2">
    <oc r="D33">
      <v>24145</v>
    </oc>
    <nc r="D33">
      <v>24275</v>
    </nc>
  </rcc>
  <rcc rId="17428" sId="2">
    <oc r="D34">
      <v>118750</v>
    </oc>
    <nc r="D34">
      <v>119155</v>
    </nc>
  </rcc>
  <rcc rId="17429" sId="2">
    <oc r="D35">
      <v>44200</v>
    </oc>
    <nc r="D35">
      <v>44530</v>
    </nc>
  </rcc>
  <rcc rId="17430" sId="2">
    <oc r="D36">
      <v>54765</v>
    </oc>
    <nc r="D36">
      <v>54915</v>
    </nc>
  </rcc>
  <rcc rId="17431" sId="2">
    <oc r="D37">
      <v>12740</v>
    </oc>
    <nc r="D37">
      <v>12875</v>
    </nc>
  </rcc>
  <rcc rId="17432" sId="2">
    <oc r="D38">
      <v>33235</v>
    </oc>
    <nc r="D38">
      <v>33515</v>
    </nc>
  </rcc>
  <rcc rId="17433" sId="2">
    <oc r="D39">
      <v>37030</v>
    </oc>
    <nc r="D39">
      <v>37425</v>
    </nc>
  </rcc>
  <rcc rId="17434" sId="2">
    <oc r="D40">
      <v>28450</v>
    </oc>
    <nc r="D40">
      <v>28735</v>
    </nc>
  </rcc>
  <rcc rId="17435" sId="2">
    <oc r="D41">
      <v>27320</v>
    </oc>
    <nc r="D41">
      <v>27525</v>
    </nc>
  </rcc>
  <rcc rId="17436" sId="2">
    <oc r="D42">
      <v>28505</v>
    </oc>
    <nc r="D42">
      <v>28750</v>
    </nc>
  </rcc>
  <rcc rId="17437" sId="2">
    <oc r="D43">
      <v>29990</v>
    </oc>
    <nc r="D43">
      <v>30105</v>
    </nc>
  </rcc>
  <rcc rId="17438" sId="2">
    <oc r="D44">
      <v>4535</v>
    </oc>
    <nc r="D44">
      <v>4685</v>
    </nc>
  </rcc>
  <rcc rId="17439" sId="2">
    <oc r="D45">
      <v>30720</v>
    </oc>
    <nc r="D45">
      <v>31180</v>
    </nc>
  </rcc>
  <rcc rId="17440" sId="2">
    <oc r="D46">
      <v>19450</v>
    </oc>
    <nc r="D46">
      <v>19850</v>
    </nc>
  </rcc>
  <rcc rId="17441" sId="2">
    <oc r="D47">
      <v>38586</v>
    </oc>
    <nc r="D47">
      <v>38995</v>
    </nc>
  </rcc>
  <rcc rId="17442" sId="2">
    <oc r="D48">
      <v>50000</v>
    </oc>
    <nc r="D48">
      <v>50220</v>
    </nc>
  </rcc>
  <rcc rId="17443" sId="2">
    <oc r="D49">
      <v>40770</v>
    </oc>
    <nc r="D49">
      <v>40895</v>
    </nc>
  </rcc>
  <rcc rId="17444" sId="2">
    <oc r="D50">
      <v>86740</v>
    </oc>
    <nc r="D50">
      <v>86965</v>
    </nc>
  </rcc>
  <rcc rId="17445" sId="2">
    <oc r="D51">
      <v>71130</v>
    </oc>
    <nc r="D51">
      <v>71800</v>
    </nc>
  </rcc>
  <rcc rId="17446" sId="2">
    <oc r="D52">
      <v>8320</v>
    </oc>
    <nc r="D52">
      <v>8450</v>
    </nc>
  </rcc>
  <rcc rId="17447" sId="2">
    <oc r="D53">
      <v>10335</v>
    </oc>
    <nc r="D53">
      <v>10450</v>
    </nc>
  </rcc>
  <rcc rId="17448" sId="2">
    <oc r="D54">
      <v>18585</v>
    </oc>
    <nc r="D54">
      <v>18795</v>
    </nc>
  </rcc>
  <rcc rId="17449" sId="2">
    <oc r="D55">
      <v>10025</v>
    </oc>
    <nc r="D55">
      <v>10265</v>
    </nc>
  </rcc>
  <rcc rId="17450" sId="2">
    <oc r="D56">
      <v>43705</v>
    </oc>
    <nc r="D56">
      <v>43830</v>
    </nc>
  </rcc>
  <rcc rId="17451" sId="2">
    <oc r="D57">
      <v>10070</v>
    </oc>
    <nc r="D57">
      <v>10180</v>
    </nc>
  </rcc>
  <rcc rId="17452" sId="2">
    <oc r="D59">
      <v>21675</v>
    </oc>
    <nc r="D59">
      <v>21865</v>
    </nc>
  </rcc>
  <rcc rId="17453" sId="2">
    <oc r="D60">
      <v>21195</v>
    </oc>
    <nc r="D60">
      <v>21380</v>
    </nc>
  </rcc>
  <rcc rId="17454" sId="2">
    <oc r="D61">
      <v>12000</v>
    </oc>
    <nc r="D61">
      <v>12140</v>
    </nc>
  </rcc>
  <rcc rId="17455" sId="2">
    <oc r="D62">
      <v>68615</v>
    </oc>
    <nc r="D62">
      <v>68845</v>
    </nc>
  </rcc>
  <rcc rId="17456" sId="2">
    <oc r="D63">
      <v>12195</v>
    </oc>
    <nc r="D63">
      <v>12375</v>
    </nc>
  </rcc>
  <rcc rId="17457" sId="2">
    <oc r="D64">
      <v>2085</v>
    </oc>
    <nc r="D64">
      <v>2090</v>
    </nc>
  </rcc>
  <rcc rId="17458" sId="2">
    <oc r="D65">
      <v>19435</v>
    </oc>
    <nc r="D65">
      <v>19540</v>
    </nc>
  </rcc>
  <rcc rId="17459" sId="2">
    <oc r="D66">
      <v>60595</v>
    </oc>
    <nc r="D66">
      <v>61110</v>
    </nc>
  </rcc>
  <rcc rId="17460" sId="2">
    <oc r="D67">
      <v>28490</v>
    </oc>
    <nc r="D67">
      <v>28595</v>
    </nc>
  </rcc>
  <rcc rId="17461" sId="2">
    <oc r="D68">
      <v>6965</v>
    </oc>
    <nc r="D68">
      <v>7055</v>
    </nc>
  </rcc>
  <rcc rId="17462" sId="2">
    <oc r="D69">
      <v>24975</v>
    </oc>
    <nc r="D69">
      <v>25145</v>
    </nc>
  </rcc>
  <rcc rId="17463" sId="2">
    <oc r="D70">
      <v>52600</v>
    </oc>
    <nc r="D70">
      <v>52830</v>
    </nc>
  </rcc>
  <rcc rId="17464" sId="2">
    <oc r="D71">
      <v>83005</v>
    </oc>
    <nc r="D71">
      <v>83375</v>
    </nc>
  </rcc>
  <rcc rId="17465" sId="2">
    <oc r="D72">
      <v>34020</v>
    </oc>
    <nc r="D72">
      <v>34330</v>
    </nc>
  </rcc>
  <rcc rId="17466" sId="2">
    <oc r="D73">
      <v>3565</v>
    </oc>
    <nc r="D73">
      <v>3795</v>
    </nc>
  </rcc>
  <rcc rId="17467" sId="2">
    <oc r="D74">
      <v>51220</v>
    </oc>
    <nc r="D74">
      <v>51830</v>
    </nc>
  </rcc>
  <rcc rId="17468" sId="2">
    <oc r="D75">
      <v>8965</v>
    </oc>
    <nc r="D75">
      <v>9055</v>
    </nc>
  </rcc>
  <rcc rId="17469" sId="2">
    <oc r="D77">
      <v>24650</v>
    </oc>
    <nc r="D77">
      <v>24805</v>
    </nc>
  </rcc>
  <rcc rId="17470" sId="2">
    <oc r="D78">
      <v>15175</v>
    </oc>
    <nc r="D78">
      <v>15490</v>
    </nc>
  </rcc>
  <rcc rId="17471" sId="2">
    <oc r="D79">
      <v>33535</v>
    </oc>
    <nc r="D79">
      <v>33965</v>
    </nc>
  </rcc>
  <rcc rId="17472" sId="2">
    <oc r="D80">
      <v>6640</v>
    </oc>
    <nc r="D80">
      <v>6790</v>
    </nc>
  </rcc>
  <rcc rId="17473" sId="2">
    <oc r="D81">
      <v>27305</v>
    </oc>
    <nc r="D81">
      <v>27490</v>
    </nc>
  </rcc>
  <rcc rId="17474" sId="2">
    <oc r="D82">
      <v>8780</v>
    </oc>
    <nc r="D82">
      <v>8930</v>
    </nc>
  </rcc>
  <rcc rId="17475" sId="2">
    <oc r="D84">
      <v>6915</v>
    </oc>
    <nc r="D84">
      <v>6960</v>
    </nc>
  </rcc>
  <rcc rId="17476" sId="2">
    <oc r="D85">
      <v>10905</v>
    </oc>
    <nc r="D85">
      <v>11065</v>
    </nc>
  </rcc>
  <rcc rId="17477" sId="2">
    <oc r="D86">
      <v>8065</v>
    </oc>
    <nc r="D86">
      <v>8245</v>
    </nc>
  </rcc>
  <rcc rId="17478" sId="2">
    <oc r="D87">
      <v>32605</v>
    </oc>
    <nc r="D87">
      <v>33125</v>
    </nc>
  </rcc>
  <rcc rId="17479" sId="2">
    <oc r="D88">
      <v>34450</v>
    </oc>
    <nc r="D88">
      <v>34580</v>
    </nc>
  </rcc>
  <rcc rId="17480" sId="2">
    <oc r="D89">
      <v>18050</v>
    </oc>
    <nc r="D89">
      <v>18160</v>
    </nc>
  </rcc>
  <rcc rId="17481" sId="2">
    <oc r="D90">
      <v>66100</v>
    </oc>
    <nc r="D90">
      <v>66315</v>
    </nc>
  </rcc>
  <rcc rId="17482" sId="2">
    <oc r="D91">
      <v>58190</v>
    </oc>
    <nc r="D91">
      <v>58460</v>
    </nc>
  </rcc>
  <rcc rId="17483" sId="2">
    <oc r="D92">
      <v>11525</v>
    </oc>
    <nc r="D92">
      <v>11715</v>
    </nc>
  </rcc>
  <rcc rId="17484" sId="2">
    <oc r="D93">
      <v>11320</v>
    </oc>
    <nc r="D93">
      <v>11410</v>
    </nc>
  </rcc>
  <rcc rId="17485" sId="2">
    <oc r="D95">
      <v>34225</v>
    </oc>
    <nc r="D95">
      <v>34480</v>
    </nc>
  </rcc>
  <rcc rId="17486" sId="2">
    <oc r="D96">
      <v>12370</v>
    </oc>
    <nc r="D96">
      <v>12610</v>
    </nc>
  </rcc>
  <rcc rId="17487" sId="2">
    <oc r="D97">
      <v>40125</v>
    </oc>
    <nc r="D97">
      <v>40190</v>
    </nc>
  </rcc>
  <rcc rId="17488" sId="2">
    <oc r="D98">
      <v>23740</v>
    </oc>
    <nc r="D98">
      <v>23860</v>
    </nc>
  </rcc>
  <rcc rId="17489" sId="2">
    <oc r="D99">
      <v>8250</v>
    </oc>
    <nc r="D99">
      <v>8500</v>
    </nc>
  </rcc>
  <rcc rId="17490" sId="2">
    <oc r="D100">
      <v>11730</v>
    </oc>
    <nc r="D100">
      <v>11830</v>
    </nc>
  </rcc>
  <rcc rId="17491" sId="2">
    <oc r="D101">
      <v>3775</v>
    </oc>
    <nc r="D101">
      <v>3895</v>
    </nc>
  </rcc>
  <rcc rId="17492" sId="2">
    <oc r="D102">
      <v>11965</v>
    </oc>
    <nc r="D102">
      <v>12135</v>
    </nc>
  </rcc>
  <rcc rId="17493" sId="2">
    <oc r="D103">
      <v>50130</v>
    </oc>
    <nc r="D103">
      <v>50345</v>
    </nc>
  </rcc>
  <rcc rId="17494" sId="2">
    <oc r="D104">
      <v>5905</v>
    </oc>
    <nc r="D104">
      <v>5965</v>
    </nc>
  </rcc>
  <rcc rId="17495" sId="2">
    <oc r="D105">
      <v>20540</v>
    </oc>
    <nc r="D105">
      <v>20685</v>
    </nc>
  </rcc>
  <rcc rId="17496" sId="2">
    <oc r="D106">
      <v>20195</v>
    </oc>
    <nc r="D106">
      <v>20245</v>
    </nc>
  </rcc>
  <rcc rId="17497" sId="2">
    <oc r="D107">
      <v>86230</v>
    </oc>
    <nc r="D107">
      <v>86725</v>
    </nc>
  </rcc>
  <rcc rId="17498" sId="2">
    <oc r="D109">
      <v>27885</v>
    </oc>
    <nc r="D109">
      <v>28110</v>
    </nc>
  </rcc>
  <rcc rId="17499" sId="2">
    <oc r="D110">
      <v>17670</v>
    </oc>
    <nc r="D110">
      <v>18025</v>
    </nc>
  </rcc>
  <rcc rId="17500" sId="2">
    <oc r="D111">
      <v>8010</v>
    </oc>
    <nc r="D111">
      <v>8300</v>
    </nc>
  </rcc>
  <rcc rId="17501" sId="2">
    <oc r="D112">
      <v>22760</v>
    </oc>
    <nc r="D112">
      <v>22895</v>
    </nc>
  </rcc>
  <rcc rId="17502" sId="2">
    <oc r="D113">
      <v>16615</v>
    </oc>
    <nc r="D113">
      <v>16670</v>
    </nc>
  </rcc>
  <rcc rId="17503" sId="2">
    <oc r="D114">
      <v>54615</v>
    </oc>
    <nc r="D114">
      <v>54845</v>
    </nc>
  </rcc>
  <rcc rId="17504" sId="2">
    <oc r="D115">
      <v>14330</v>
    </oc>
    <nc r="D115">
      <v>14495</v>
    </nc>
  </rcc>
  <rcc rId="17505" sId="2">
    <oc r="D116">
      <v>47045</v>
    </oc>
    <nc r="D116">
      <v>47175</v>
    </nc>
  </rcc>
  <rcc rId="17506" sId="2">
    <oc r="D117">
      <v>19435</v>
    </oc>
    <nc r="D117">
      <v>19575</v>
    </nc>
  </rcc>
  <rcc rId="17507" sId="2">
    <oc r="D118">
      <v>7230</v>
    </oc>
    <nc r="D118">
      <v>7330</v>
    </nc>
  </rcc>
  <rcc rId="17508" sId="2">
    <oc r="E6">
      <v>700</v>
    </oc>
    <nc r="E6"/>
  </rcc>
  <rcc rId="17509" sId="2">
    <oc r="E7">
      <v>21855</v>
    </oc>
    <nc r="E7"/>
  </rcc>
  <rcc rId="17510" sId="2">
    <oc r="E8">
      <v>19040</v>
    </oc>
    <nc r="E8"/>
  </rcc>
  <rcc rId="17511" sId="2">
    <oc r="E9">
      <v>22810</v>
    </oc>
    <nc r="E9"/>
  </rcc>
  <rcc rId="17512" sId="2">
    <oc r="E10">
      <v>105945</v>
    </oc>
    <nc r="E10"/>
  </rcc>
  <rcc rId="17513" sId="2">
    <oc r="E11">
      <v>25460</v>
    </oc>
    <nc r="E11"/>
  </rcc>
  <rcc rId="17514" sId="2">
    <oc r="E12">
      <v>19540</v>
    </oc>
    <nc r="E12"/>
  </rcc>
  <rcc rId="17515" sId="2">
    <oc r="E13">
      <v>25375</v>
    </oc>
    <nc r="E13"/>
  </rcc>
  <rcc rId="17516" sId="2">
    <oc r="E14">
      <v>19845</v>
    </oc>
    <nc r="E14"/>
  </rcc>
  <rcc rId="17517" sId="2">
    <oc r="E15">
      <v>38260</v>
    </oc>
    <nc r="E15"/>
  </rcc>
  <rcc rId="17518" sId="2">
    <oc r="E16">
      <v>43115</v>
    </oc>
    <nc r="E16"/>
  </rcc>
  <rcc rId="17519" sId="2">
    <oc r="E17">
      <v>30755</v>
    </oc>
    <nc r="E17"/>
  </rcc>
  <rcc rId="17520" sId="2">
    <oc r="E18">
      <v>14750</v>
    </oc>
    <nc r="E18"/>
  </rcc>
  <rcc rId="17521" sId="2">
    <oc r="E19">
      <v>2055</v>
    </oc>
    <nc r="E19"/>
  </rcc>
  <rcc rId="17522" sId="2">
    <oc r="E20">
      <v>1640</v>
    </oc>
    <nc r="E20"/>
  </rcc>
  <rcc rId="17523" sId="2">
    <oc r="E21">
      <v>24610</v>
    </oc>
    <nc r="E21"/>
  </rcc>
  <rcc rId="17524" sId="2">
    <oc r="E22">
      <v>5750</v>
    </oc>
    <nc r="E22"/>
  </rcc>
  <rcc rId="17525" sId="2">
    <oc r="E24">
      <v>5</v>
    </oc>
    <nc r="E24"/>
  </rcc>
  <rcc rId="17526" sId="2">
    <oc r="E25">
      <v>6285</v>
    </oc>
    <nc r="E25"/>
  </rcc>
  <rcc rId="17527" sId="2">
    <oc r="E26">
      <v>13005</v>
    </oc>
    <nc r="E26"/>
  </rcc>
  <rcc rId="17528" sId="2">
    <oc r="E27">
      <v>11415</v>
    </oc>
    <nc r="E27"/>
  </rcc>
  <rcc rId="17529" sId="2">
    <oc r="E28">
      <v>48320</v>
    </oc>
    <nc r="E28"/>
  </rcc>
  <rcc rId="17530" sId="2">
    <oc r="E29">
      <v>11110</v>
    </oc>
    <nc r="E29"/>
  </rcc>
  <rcc rId="17531" sId="2">
    <oc r="E30">
      <v>50895</v>
    </oc>
    <nc r="E30"/>
  </rcc>
  <rcc rId="17532" sId="2">
    <oc r="E31">
      <v>6595</v>
    </oc>
    <nc r="E31"/>
  </rcc>
  <rcc rId="17533" sId="2">
    <oc r="E32">
      <v>2140</v>
    </oc>
    <nc r="E32"/>
  </rcc>
  <rcc rId="17534" sId="2">
    <oc r="E33">
      <v>24275</v>
    </oc>
    <nc r="E33"/>
  </rcc>
  <rcc rId="17535" sId="2">
    <oc r="E34">
      <v>119155</v>
    </oc>
    <nc r="E34"/>
  </rcc>
  <rcc rId="17536" sId="2">
    <oc r="E35">
      <v>44530</v>
    </oc>
    <nc r="E35"/>
  </rcc>
  <rcc rId="17537" sId="2">
    <oc r="E36">
      <v>54915</v>
    </oc>
    <nc r="E36"/>
  </rcc>
  <rcc rId="17538" sId="2">
    <oc r="E37">
      <v>12875</v>
    </oc>
    <nc r="E37"/>
  </rcc>
  <rcc rId="17539" sId="2">
    <oc r="E38">
      <v>33515</v>
    </oc>
    <nc r="E38"/>
  </rcc>
  <rcc rId="17540" sId="2">
    <oc r="E39">
      <v>37425</v>
    </oc>
    <nc r="E39"/>
  </rcc>
  <rcc rId="17541" sId="2">
    <oc r="E40">
      <v>28735</v>
    </oc>
    <nc r="E40"/>
  </rcc>
  <rcc rId="17542" sId="2">
    <oc r="E41">
      <v>27525</v>
    </oc>
    <nc r="E41"/>
  </rcc>
  <rcc rId="17543" sId="2">
    <oc r="E42">
      <v>28750</v>
    </oc>
    <nc r="E42"/>
  </rcc>
  <rcc rId="17544" sId="2">
    <oc r="E43">
      <v>30105</v>
    </oc>
    <nc r="E43"/>
  </rcc>
  <rcc rId="17545" sId="2">
    <oc r="E44">
      <v>4685</v>
    </oc>
    <nc r="E44"/>
  </rcc>
  <rcc rId="17546" sId="2">
    <oc r="E45">
      <v>31180</v>
    </oc>
    <nc r="E45"/>
  </rcc>
  <rcc rId="17547" sId="2">
    <oc r="E46">
      <v>19850</v>
    </oc>
    <nc r="E46"/>
  </rcc>
  <rcc rId="17548" sId="2">
    <oc r="E47">
      <v>38995</v>
    </oc>
    <nc r="E47"/>
  </rcc>
  <rcc rId="17549" sId="2">
    <oc r="E48">
      <v>50220</v>
    </oc>
    <nc r="E48"/>
  </rcc>
  <rcc rId="17550" sId="2">
    <oc r="E49">
      <v>40895</v>
    </oc>
    <nc r="E49"/>
  </rcc>
  <rcc rId="17551" sId="2">
    <oc r="E50">
      <v>86965</v>
    </oc>
    <nc r="E50"/>
  </rcc>
  <rcc rId="17552" sId="2">
    <oc r="E51">
      <v>71800</v>
    </oc>
    <nc r="E51"/>
  </rcc>
  <rcc rId="17553" sId="2">
    <oc r="E52">
      <v>8450</v>
    </oc>
    <nc r="E52"/>
  </rcc>
  <rcc rId="17554" sId="2">
    <oc r="E53">
      <v>10450</v>
    </oc>
    <nc r="E53"/>
  </rcc>
  <rcc rId="17555" sId="2">
    <oc r="E54">
      <v>18795</v>
    </oc>
    <nc r="E54"/>
  </rcc>
  <rcc rId="17556" sId="2">
    <oc r="E55">
      <v>10265</v>
    </oc>
    <nc r="E55"/>
  </rcc>
  <rcc rId="17557" sId="2">
    <oc r="E56">
      <v>43830</v>
    </oc>
    <nc r="E56"/>
  </rcc>
  <rcc rId="17558" sId="2">
    <oc r="E57">
      <v>10180</v>
    </oc>
    <nc r="E57"/>
  </rcc>
  <rcc rId="17559" sId="2">
    <oc r="E58">
      <v>83670</v>
    </oc>
    <nc r="E58"/>
  </rcc>
  <rcc rId="17560" sId="2">
    <oc r="E59">
      <v>21865</v>
    </oc>
    <nc r="E59"/>
  </rcc>
  <rcc rId="17561" sId="2">
    <oc r="E60">
      <v>21380</v>
    </oc>
    <nc r="E60"/>
  </rcc>
  <rcc rId="17562" sId="2">
    <oc r="E61">
      <v>12140</v>
    </oc>
    <nc r="E61"/>
  </rcc>
  <rcc rId="17563" sId="2">
    <oc r="E62">
      <v>68845</v>
    </oc>
    <nc r="E62"/>
  </rcc>
  <rcc rId="17564" sId="2">
    <oc r="E63">
      <v>12375</v>
    </oc>
    <nc r="E63"/>
  </rcc>
  <rcc rId="17565" sId="2">
    <oc r="E64">
      <v>2090</v>
    </oc>
    <nc r="E64"/>
  </rcc>
  <rcc rId="17566" sId="2">
    <oc r="E65">
      <v>19540</v>
    </oc>
    <nc r="E65"/>
  </rcc>
  <rcc rId="17567" sId="2">
    <oc r="E66">
      <v>61110</v>
    </oc>
    <nc r="E66"/>
  </rcc>
  <rcc rId="17568" sId="2">
    <oc r="E67">
      <v>28595</v>
    </oc>
    <nc r="E67"/>
  </rcc>
  <rcc rId="17569" sId="2">
    <oc r="E68">
      <v>7055</v>
    </oc>
    <nc r="E68"/>
  </rcc>
  <rcc rId="17570" sId="2">
    <oc r="E69">
      <v>25145</v>
    </oc>
    <nc r="E69"/>
  </rcc>
  <rcc rId="17571" sId="2">
    <oc r="E70">
      <v>52830</v>
    </oc>
    <nc r="E70"/>
  </rcc>
  <rcc rId="17572" sId="2">
    <oc r="E71">
      <v>83375</v>
    </oc>
    <nc r="E71"/>
  </rcc>
  <rcc rId="17573" sId="2">
    <oc r="E72">
      <v>34330</v>
    </oc>
    <nc r="E72"/>
  </rcc>
  <rcc rId="17574" sId="2">
    <oc r="E73">
      <v>3795</v>
    </oc>
    <nc r="E73"/>
  </rcc>
  <rcc rId="17575" sId="2">
    <oc r="E74">
      <v>51830</v>
    </oc>
    <nc r="E74"/>
  </rcc>
  <rcc rId="17576" sId="2">
    <oc r="E75">
      <v>9055</v>
    </oc>
    <nc r="E75"/>
  </rcc>
  <rcc rId="17577" sId="2">
    <oc r="E76">
      <v>270</v>
    </oc>
    <nc r="E76"/>
  </rcc>
  <rcc rId="17578" sId="2">
    <oc r="E77">
      <v>24805</v>
    </oc>
    <nc r="E77"/>
  </rcc>
  <rcc rId="17579" sId="2">
    <oc r="E78">
      <v>15490</v>
    </oc>
    <nc r="E78"/>
  </rcc>
  <rcc rId="17580" sId="2">
    <oc r="E79">
      <v>33965</v>
    </oc>
    <nc r="E79"/>
  </rcc>
  <rcc rId="17581" sId="2">
    <oc r="E80">
      <v>6790</v>
    </oc>
    <nc r="E80"/>
  </rcc>
  <rcc rId="17582" sId="2">
    <oc r="E81">
      <v>27490</v>
    </oc>
    <nc r="E81"/>
  </rcc>
  <rcc rId="17583" sId="2">
    <oc r="E82">
      <v>8930</v>
    </oc>
    <nc r="E82"/>
  </rcc>
  <rcc rId="17584" sId="2">
    <oc r="E84">
      <v>6960</v>
    </oc>
    <nc r="E84"/>
  </rcc>
  <rcc rId="17585" sId="2">
    <oc r="E85">
      <v>11065</v>
    </oc>
    <nc r="E85"/>
  </rcc>
  <rcc rId="17586" sId="2">
    <oc r="E86">
      <v>8245</v>
    </oc>
    <nc r="E86"/>
  </rcc>
  <rcc rId="17587" sId="2">
    <oc r="E87">
      <v>33125</v>
    </oc>
    <nc r="E87"/>
  </rcc>
  <rcc rId="17588" sId="2">
    <oc r="E88">
      <v>34580</v>
    </oc>
    <nc r="E88"/>
  </rcc>
  <rcc rId="17589" sId="2">
    <oc r="E89">
      <v>18160</v>
    </oc>
    <nc r="E89"/>
  </rcc>
  <rcc rId="17590" sId="2">
    <oc r="E90">
      <v>66315</v>
    </oc>
    <nc r="E90"/>
  </rcc>
  <rcc rId="17591" sId="2">
    <oc r="E91">
      <v>58460</v>
    </oc>
    <nc r="E91"/>
  </rcc>
  <rcc rId="17592" sId="2">
    <oc r="E92">
      <v>11715</v>
    </oc>
    <nc r="E92"/>
  </rcc>
  <rcc rId="17593" sId="2">
    <oc r="E93">
      <v>11410</v>
    </oc>
    <nc r="E93"/>
  </rcc>
  <rcc rId="17594" sId="2">
    <oc r="E94">
      <v>655</v>
    </oc>
    <nc r="E94"/>
  </rcc>
  <rcc rId="17595" sId="2">
    <oc r="E95">
      <v>34480</v>
    </oc>
    <nc r="E95"/>
  </rcc>
  <rcc rId="17596" sId="2">
    <oc r="E96">
      <v>12610</v>
    </oc>
    <nc r="E96"/>
  </rcc>
  <rcc rId="17597" sId="2">
    <oc r="E97">
      <v>40190</v>
    </oc>
    <nc r="E97"/>
  </rcc>
  <rcc rId="17598" sId="2">
    <oc r="E98">
      <v>23860</v>
    </oc>
    <nc r="E98"/>
  </rcc>
  <rcc rId="17599" sId="2">
    <oc r="E99">
      <v>8500</v>
    </oc>
    <nc r="E99"/>
  </rcc>
  <rcc rId="17600" sId="2">
    <oc r="E100">
      <v>11830</v>
    </oc>
    <nc r="E100"/>
  </rcc>
  <rcc rId="17601" sId="2">
    <oc r="E101">
      <v>3895</v>
    </oc>
    <nc r="E101"/>
  </rcc>
  <rcc rId="17602" sId="2">
    <oc r="E102">
      <v>12135</v>
    </oc>
    <nc r="E102"/>
  </rcc>
  <rcc rId="17603" sId="2">
    <oc r="E103">
      <v>50345</v>
    </oc>
    <nc r="E103"/>
  </rcc>
  <rcc rId="17604" sId="2">
    <oc r="E104">
      <v>5965</v>
    </oc>
    <nc r="E104"/>
  </rcc>
  <rcc rId="17605" sId="2">
    <oc r="E105">
      <v>20685</v>
    </oc>
    <nc r="E105"/>
  </rcc>
  <rcc rId="17606" sId="2">
    <oc r="E106">
      <v>20245</v>
    </oc>
    <nc r="E106"/>
  </rcc>
  <rcc rId="17607" sId="2">
    <oc r="E107">
      <v>86725</v>
    </oc>
    <nc r="E107"/>
  </rcc>
  <rcc rId="17608" sId="2">
    <oc r="E108">
      <v>11055</v>
    </oc>
    <nc r="E108"/>
  </rcc>
  <rcc rId="17609" sId="2">
    <oc r="E109">
      <v>28110</v>
    </oc>
    <nc r="E109"/>
  </rcc>
  <rcc rId="17610" sId="2">
    <oc r="E110">
      <v>18025</v>
    </oc>
    <nc r="E110"/>
  </rcc>
  <rcc rId="17611" sId="2">
    <oc r="E111">
      <v>8300</v>
    </oc>
    <nc r="E111"/>
  </rcc>
  <rcc rId="17612" sId="2">
    <oc r="E112">
      <v>22895</v>
    </oc>
    <nc r="E112"/>
  </rcc>
  <rcc rId="17613" sId="2">
    <oc r="E113">
      <v>16670</v>
    </oc>
    <nc r="E113"/>
  </rcc>
  <rcc rId="17614" sId="2">
    <oc r="E114">
      <v>54845</v>
    </oc>
    <nc r="E114"/>
  </rcc>
  <rcc rId="17615" sId="2">
    <oc r="E115">
      <v>14495</v>
    </oc>
    <nc r="E115"/>
  </rcc>
  <rcc rId="17616" sId="2">
    <oc r="E116">
      <v>47175</v>
    </oc>
    <nc r="E116"/>
  </rcc>
  <rcc rId="17617" sId="2">
    <oc r="E117">
      <v>19575</v>
    </oc>
    <nc r="E117"/>
  </rcc>
  <rcc rId="17618" sId="2">
    <oc r="E118">
      <v>7330</v>
    </oc>
    <nc r="E118"/>
  </rcc>
  <rcc rId="17619" sId="3">
    <oc r="D7">
      <v>11845</v>
    </oc>
    <nc r="D7">
      <v>12000</v>
    </nc>
  </rcc>
  <rcc rId="17620" sId="3">
    <oc r="D8">
      <v>210</v>
    </oc>
    <nc r="D8">
      <v>265</v>
    </nc>
  </rcc>
  <rcc rId="17621" sId="3">
    <oc r="D9">
      <v>14195</v>
    </oc>
    <nc r="D9">
      <v>14295</v>
    </nc>
  </rcc>
  <rcc rId="17622" sId="3">
    <oc r="D10">
      <v>12125</v>
    </oc>
    <nc r="D10">
      <v>12285</v>
    </nc>
  </rcc>
  <rcc rId="17623" sId="3">
    <oc r="D11">
      <v>825</v>
    </oc>
    <nc r="D11">
      <v>835</v>
    </nc>
  </rcc>
  <rcc rId="17624" sId="3">
    <oc r="D12">
      <v>27405</v>
    </oc>
    <nc r="D12">
      <v>27505</v>
    </nc>
  </rcc>
  <rcc rId="17625" sId="3">
    <oc r="D13">
      <v>8395</v>
    </oc>
    <nc r="D13">
      <v>8615</v>
    </nc>
  </rcc>
  <rcc rId="17626" sId="3">
    <oc r="D14">
      <v>16330</v>
    </oc>
    <nc r="D14">
      <v>16525</v>
    </nc>
  </rcc>
  <rcc rId="17627" sId="3">
    <oc r="D15">
      <v>1285</v>
    </oc>
    <nc r="D15">
      <v>1505</v>
    </nc>
  </rcc>
  <rcc rId="17628" sId="3">
    <oc r="D16">
      <v>76160</v>
    </oc>
    <nc r="D16">
      <v>76350</v>
    </nc>
  </rcc>
  <rcc rId="17629" sId="3">
    <oc r="D17">
      <v>34780</v>
    </oc>
    <nc r="D17">
      <v>35265</v>
    </nc>
  </rcc>
  <rcc rId="17630" sId="3">
    <oc r="D18">
      <v>13905</v>
    </oc>
    <nc r="D18">
      <v>13935</v>
    </nc>
  </rcc>
  <rcc rId="17631" sId="3">
    <oc r="D19">
      <v>146145</v>
    </oc>
    <nc r="D19">
      <v>146895</v>
    </nc>
  </rcc>
  <rcc rId="17632" sId="3">
    <oc r="D20">
      <v>5850</v>
    </oc>
    <nc r="D20">
      <v>5865</v>
    </nc>
  </rcc>
  <rcc rId="17633" sId="3">
    <oc r="D21">
      <v>10830</v>
    </oc>
    <nc r="D21">
      <v>10990</v>
    </nc>
  </rcc>
  <rcc rId="17634" sId="3">
    <oc r="D22">
      <v>11995</v>
    </oc>
    <nc r="D22">
      <v>12115</v>
    </nc>
  </rcc>
  <rcc rId="17635" sId="3">
    <oc r="D23">
      <v>37150</v>
    </oc>
    <nc r="D23">
      <v>37325</v>
    </nc>
  </rcc>
  <rcc rId="17636" sId="3">
    <oc r="D24">
      <v>50670</v>
    </oc>
    <nc r="D24">
      <v>50950</v>
    </nc>
  </rcc>
  <rcc rId="17637" sId="3">
    <oc r="D25">
      <v>11305</v>
    </oc>
    <nc r="D25">
      <v>11355</v>
    </nc>
  </rcc>
  <rcc rId="17638" sId="3">
    <oc r="D27">
      <v>18425</v>
    </oc>
    <nc r="D27">
      <v>19730</v>
    </nc>
  </rcc>
  <rcc rId="17639" sId="3">
    <oc r="D28">
      <v>29140</v>
    </oc>
    <nc r="D28">
      <v>29365</v>
    </nc>
  </rcc>
  <rcc rId="17640" sId="3">
    <oc r="D29">
      <v>30175</v>
    </oc>
    <nc r="D29">
      <v>30375</v>
    </nc>
  </rcc>
  <rcc rId="17641" sId="3">
    <oc r="D30">
      <v>27105</v>
    </oc>
    <nc r="D30">
      <v>27475</v>
    </nc>
  </rcc>
  <rcc rId="17642" sId="3">
    <oc r="D31">
      <v>58740</v>
    </oc>
    <nc r="D31">
      <v>59310</v>
    </nc>
  </rcc>
  <rcc rId="17643" sId="3">
    <oc r="E7">
      <v>12000</v>
    </oc>
    <nc r="E7"/>
  </rcc>
  <rcc rId="17644" sId="3">
    <oc r="E8">
      <v>265</v>
    </oc>
    <nc r="E8"/>
  </rcc>
  <rcc rId="17645" sId="3">
    <oc r="E9">
      <v>14295</v>
    </oc>
    <nc r="E9"/>
  </rcc>
  <rcc rId="17646" sId="3">
    <oc r="E10">
      <v>12285</v>
    </oc>
    <nc r="E10"/>
  </rcc>
  <rcc rId="17647" sId="3">
    <oc r="E11">
      <v>835</v>
    </oc>
    <nc r="E11"/>
  </rcc>
  <rcc rId="17648" sId="3">
    <oc r="E12">
      <v>27505</v>
    </oc>
    <nc r="E12"/>
  </rcc>
  <rcc rId="17649" sId="3">
    <oc r="E13">
      <v>8615</v>
    </oc>
    <nc r="E13"/>
  </rcc>
  <rcc rId="17650" sId="3">
    <oc r="E14">
      <v>16525</v>
    </oc>
    <nc r="E14"/>
  </rcc>
  <rcc rId="17651" sId="3">
    <oc r="E15">
      <v>1505</v>
    </oc>
    <nc r="E15"/>
  </rcc>
  <rcc rId="17652" sId="3">
    <oc r="E16">
      <v>76350</v>
    </oc>
    <nc r="E16"/>
  </rcc>
  <rcc rId="17653" sId="3">
    <oc r="E17">
      <v>35265</v>
    </oc>
    <nc r="E17"/>
  </rcc>
  <rcc rId="17654" sId="3">
    <oc r="E18">
      <v>13935</v>
    </oc>
    <nc r="E18"/>
  </rcc>
  <rcc rId="17655" sId="3">
    <oc r="E19">
      <v>146895</v>
    </oc>
    <nc r="E19"/>
  </rcc>
  <rcc rId="17656" sId="3">
    <oc r="E20">
      <v>5865</v>
    </oc>
    <nc r="E20"/>
  </rcc>
  <rcc rId="17657" sId="3">
    <oc r="E21">
      <v>10990</v>
    </oc>
    <nc r="E21"/>
  </rcc>
  <rcc rId="17658" sId="3">
    <oc r="E22">
      <v>12115</v>
    </oc>
    <nc r="E22"/>
  </rcc>
  <rcc rId="17659" sId="3">
    <oc r="E23">
      <v>37325</v>
    </oc>
    <nc r="E23"/>
  </rcc>
  <rcc rId="17660" sId="3">
    <oc r="E24">
      <v>50950</v>
    </oc>
    <nc r="E24"/>
  </rcc>
  <rcc rId="17661" sId="3">
    <oc r="E25">
      <v>11355</v>
    </oc>
    <nc r="E25"/>
  </rcc>
  <rcc rId="17662" sId="3">
    <oc r="E26">
      <v>15</v>
    </oc>
    <nc r="E26"/>
  </rcc>
  <rcc rId="17663" sId="3">
    <oc r="E27">
      <v>19730</v>
    </oc>
    <nc r="E27"/>
  </rcc>
  <rcc rId="17664" sId="3">
    <oc r="E28">
      <v>29365</v>
    </oc>
    <nc r="E28"/>
  </rcc>
  <rcc rId="17665" sId="3">
    <oc r="E29">
      <v>30375</v>
    </oc>
    <nc r="E29"/>
  </rcc>
  <rcc rId="17666" sId="3">
    <oc r="E30">
      <v>27475</v>
    </oc>
    <nc r="E30"/>
  </rcc>
  <rcc rId="17667" sId="3">
    <oc r="E31">
      <v>59310</v>
    </oc>
    <nc r="E31"/>
  </rcc>
  <rcc rId="17668" sId="4">
    <oc r="D7">
      <v>7850</v>
    </oc>
    <nc r="D7">
      <v>7890</v>
    </nc>
  </rcc>
  <rcc rId="17669" sId="4">
    <oc r="D8">
      <v>48855</v>
    </oc>
    <nc r="D8">
      <v>49160</v>
    </nc>
  </rcc>
  <rcc rId="17670" sId="4">
    <oc r="D9">
      <v>3615</v>
    </oc>
    <nc r="D9">
      <v>3760</v>
    </nc>
  </rcc>
  <rcc rId="17671" sId="4">
    <oc r="D10">
      <v>19185</v>
    </oc>
    <nc r="D10">
      <v>19510</v>
    </nc>
  </rcc>
  <rcc rId="17672" sId="4">
    <oc r="D11">
      <v>12295</v>
    </oc>
    <nc r="D11">
      <v>12410</v>
    </nc>
  </rcc>
  <rcc rId="17673" sId="4">
    <oc r="D12">
      <v>44415</v>
    </oc>
    <nc r="D12">
      <v>44580</v>
    </nc>
  </rcc>
  <rcc rId="17674" sId="4">
    <oc r="D13">
      <v>16275</v>
    </oc>
    <nc r="D13">
      <v>16425</v>
    </nc>
  </rcc>
  <rcc rId="17675" sId="4">
    <oc r="D14">
      <v>9075</v>
    </oc>
    <nc r="D14">
      <v>9110</v>
    </nc>
  </rcc>
  <rcc rId="17676" sId="4">
    <oc r="D15">
      <v>24100</v>
    </oc>
    <nc r="D15">
      <v>24405</v>
    </nc>
  </rcc>
  <rcc rId="17677" sId="4">
    <oc r="D16">
      <v>21105</v>
    </oc>
    <nc r="D16">
      <v>21630</v>
    </nc>
  </rcc>
  <rcc rId="17678" sId="4">
    <oc r="D17">
      <v>27830</v>
    </oc>
    <nc r="D17">
      <v>28070</v>
    </nc>
  </rcc>
  <rcc rId="17679" sId="4">
    <oc r="D18">
      <v>29375</v>
    </oc>
    <nc r="D18">
      <v>29705</v>
    </nc>
  </rcc>
  <rcc rId="17680" sId="4">
    <oc r="D19">
      <v>50190</v>
    </oc>
    <nc r="D19">
      <v>50510</v>
    </nc>
  </rcc>
  <rcc rId="17681" sId="4">
    <oc r="D20">
      <v>3220</v>
    </oc>
    <nc r="D20">
      <v>3335</v>
    </nc>
  </rcc>
  <rcc rId="17682" sId="4">
    <oc r="D21">
      <v>6435</v>
    </oc>
    <nc r="D21">
      <v>6660</v>
    </nc>
  </rcc>
  <rcc rId="17683" sId="4">
    <oc r="D22">
      <v>19545</v>
    </oc>
    <nc r="D22">
      <v>19805</v>
    </nc>
  </rcc>
  <rcc rId="17684" sId="4">
    <oc r="D23">
      <v>48785</v>
    </oc>
    <nc r="D23">
      <v>48805</v>
    </nc>
  </rcc>
  <rcc rId="17685" sId="4">
    <oc r="D24">
      <v>26700</v>
    </oc>
    <nc r="D24">
      <v>26985</v>
    </nc>
  </rcc>
  <rcc rId="17686" sId="4">
    <oc r="D25">
      <v>32450</v>
    </oc>
    <nc r="D25">
      <v>32610</v>
    </nc>
  </rcc>
  <rcc rId="17687" sId="4">
    <oc r="D26">
      <v>14535</v>
    </oc>
    <nc r="D26">
      <v>14785</v>
    </nc>
  </rcc>
  <rcc rId="17688" sId="4">
    <oc r="D27">
      <v>12825</v>
    </oc>
    <nc r="D27">
      <v>12960</v>
    </nc>
  </rcc>
  <rcc rId="17689" sId="4" odxf="1" dxf="1">
    <oc r="D28">
      <v>55790</v>
    </oc>
    <nc r="D28">
      <v>56075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690" sId="4">
    <oc r="D29">
      <v>31565</v>
    </oc>
    <nc r="D29">
      <v>31860</v>
    </nc>
  </rcc>
  <rcc rId="17691" sId="4">
    <oc r="D30">
      <v>50785</v>
    </oc>
    <nc r="D30">
      <v>50830</v>
    </nc>
  </rcc>
  <rcc rId="17692" sId="4">
    <oc r="D31">
      <v>20195</v>
    </oc>
    <nc r="D31">
      <v>20240</v>
    </nc>
  </rcc>
  <rcc rId="17693" sId="4">
    <oc r="D32">
      <v>26510</v>
    </oc>
    <nc r="D32">
      <v>26820</v>
    </nc>
  </rcc>
  <rcc rId="17694" sId="4">
    <oc r="D33">
      <v>36985</v>
    </oc>
    <nc r="D33">
      <v>37135</v>
    </nc>
  </rcc>
  <rcc rId="17695" sId="4">
    <oc r="D34">
      <v>16060</v>
    </oc>
    <nc r="D34">
      <v>16370</v>
    </nc>
  </rcc>
  <rcc rId="17696" sId="4">
    <oc r="D35">
      <v>11365</v>
    </oc>
    <nc r="D35">
      <v>11405</v>
    </nc>
  </rcc>
  <rcc rId="17697" sId="4">
    <oc r="D36">
      <v>43220</v>
    </oc>
    <nc r="D36">
      <v>43610</v>
    </nc>
  </rcc>
  <rcc rId="17698" sId="4">
    <oc r="D37">
      <v>36700</v>
    </oc>
    <nc r="D37">
      <v>36915</v>
    </nc>
  </rcc>
  <rcc rId="17699" sId="4">
    <oc r="D38">
      <v>10055</v>
    </oc>
    <nc r="D38">
      <v>10285</v>
    </nc>
  </rcc>
  <rcc rId="17700" sId="4">
    <oc r="D39">
      <v>41565</v>
    </oc>
    <nc r="D39">
      <v>41645</v>
    </nc>
  </rcc>
  <rcc rId="17701" sId="4">
    <oc r="D40">
      <v>36105</v>
    </oc>
    <nc r="D40">
      <v>36255</v>
    </nc>
  </rcc>
  <rcc rId="17702" sId="4">
    <oc r="D41">
      <v>4225</v>
    </oc>
    <nc r="D41">
      <v>4230</v>
    </nc>
  </rcc>
  <rcc rId="17703" sId="4">
    <oc r="D42">
      <v>94960</v>
    </oc>
    <nc r="D42">
      <v>95385</v>
    </nc>
  </rcc>
  <rcc rId="17704" sId="4">
    <oc r="D43">
      <v>6155</v>
    </oc>
    <nc r="D43">
      <v>6430</v>
    </nc>
  </rcc>
  <rcc rId="17705" sId="4">
    <oc r="D44">
      <v>420</v>
    </oc>
    <nc r="D44">
      <v>565</v>
    </nc>
  </rcc>
  <rcc rId="17706" sId="4">
    <oc r="D45">
      <v>84835</v>
    </oc>
    <nc r="D45">
      <v>85105</v>
    </nc>
  </rcc>
  <rcc rId="17707" sId="4">
    <oc r="D46">
      <v>7525</v>
    </oc>
    <nc r="D46">
      <v>7545</v>
    </nc>
  </rcc>
  <rcc rId="17708" sId="4">
    <oc r="D47">
      <v>10055</v>
    </oc>
    <nc r="D47">
      <v>10165</v>
    </nc>
  </rcc>
  <rcc rId="17709" sId="4">
    <oc r="D48">
      <v>53160</v>
    </oc>
    <nc r="D48">
      <v>53385</v>
    </nc>
  </rcc>
  <rcc rId="17710" sId="4">
    <oc r="D49">
      <v>13080</v>
    </oc>
    <nc r="D49">
      <v>13245</v>
    </nc>
  </rcc>
  <rcc rId="17711" sId="4">
    <oc r="D50">
      <v>29880</v>
    </oc>
    <nc r="D50">
      <v>30125</v>
    </nc>
  </rcc>
  <rcc rId="17712" sId="4">
    <oc r="D51">
      <v>13300</v>
    </oc>
    <nc r="D51">
      <v>13530</v>
    </nc>
  </rcc>
  <rcc rId="17713" sId="4">
    <oc r="D52">
      <v>8825</v>
    </oc>
    <nc r="D52">
      <v>8925</v>
    </nc>
  </rcc>
  <rcc rId="17714" sId="4">
    <oc r="D53">
      <v>18345</v>
    </oc>
    <nc r="D53">
      <v>18480</v>
    </nc>
  </rcc>
  <rcc rId="17715" sId="4">
    <oc r="D54">
      <v>5355</v>
    </oc>
    <nc r="D54">
      <v>5420</v>
    </nc>
  </rcc>
  <rcc rId="17716" sId="4">
    <oc r="D55">
      <v>50575</v>
    </oc>
    <nc r="D55">
      <v>50860</v>
    </nc>
  </rcc>
  <rcc rId="17717" sId="4">
    <oc r="D56">
      <v>42320</v>
    </oc>
    <nc r="D56">
      <v>43235</v>
    </nc>
  </rcc>
  <rcc rId="17718" sId="4">
    <oc r="D57">
      <v>4940</v>
    </oc>
    <nc r="D57">
      <v>5015</v>
    </nc>
  </rcc>
  <rcc rId="17719" sId="4">
    <oc r="D58">
      <v>26615</v>
    </oc>
    <nc r="D58">
      <v>26850</v>
    </nc>
  </rcc>
  <rcc rId="17720" sId="4">
    <oc r="D59">
      <v>11220</v>
    </oc>
    <nc r="D59">
      <v>11390</v>
    </nc>
  </rcc>
  <rcc rId="17721" sId="4">
    <oc r="E7">
      <v>7890</v>
    </oc>
    <nc r="E7"/>
  </rcc>
  <rcc rId="17722" sId="4">
    <oc r="E8">
      <v>49160</v>
    </oc>
    <nc r="E8"/>
  </rcc>
  <rcc rId="17723" sId="4">
    <oc r="E9">
      <v>3760</v>
    </oc>
    <nc r="E9"/>
  </rcc>
  <rcc rId="17724" sId="4">
    <oc r="E10">
      <v>19510</v>
    </oc>
    <nc r="E10"/>
  </rcc>
  <rcc rId="17725" sId="4">
    <oc r="E11">
      <v>12410</v>
    </oc>
    <nc r="E11"/>
  </rcc>
  <rcc rId="17726" sId="4">
    <oc r="E12">
      <v>44580</v>
    </oc>
    <nc r="E12"/>
  </rcc>
  <rcc rId="17727" sId="4">
    <oc r="E13">
      <v>16425</v>
    </oc>
    <nc r="E13"/>
  </rcc>
  <rcc rId="17728" sId="4">
    <oc r="E14">
      <v>9110</v>
    </oc>
    <nc r="E14"/>
  </rcc>
  <rcc rId="17729" sId="4">
    <oc r="E15">
      <v>24405</v>
    </oc>
    <nc r="E15"/>
  </rcc>
  <rcc rId="17730" sId="4">
    <oc r="E16">
      <v>21630</v>
    </oc>
    <nc r="E16"/>
  </rcc>
  <rcc rId="17731" sId="4">
    <oc r="E17">
      <v>28070</v>
    </oc>
    <nc r="E17"/>
  </rcc>
  <rcc rId="17732" sId="4">
    <oc r="E18">
      <v>29705</v>
    </oc>
    <nc r="E18"/>
  </rcc>
  <rcc rId="17733" sId="4">
    <oc r="E19">
      <v>50510</v>
    </oc>
    <nc r="E19"/>
  </rcc>
  <rcc rId="17734" sId="4">
    <oc r="E20">
      <v>3335</v>
    </oc>
    <nc r="E20"/>
  </rcc>
  <rcc rId="17735" sId="4">
    <oc r="E21">
      <v>6660</v>
    </oc>
    <nc r="E21"/>
  </rcc>
  <rcc rId="17736" sId="4">
    <oc r="E22">
      <v>19805</v>
    </oc>
    <nc r="E22"/>
  </rcc>
  <rcc rId="17737" sId="4">
    <oc r="E23">
      <v>48805</v>
    </oc>
    <nc r="E23"/>
  </rcc>
  <rcc rId="17738" sId="4">
    <oc r="E24">
      <v>26985</v>
    </oc>
    <nc r="E24"/>
  </rcc>
  <rcc rId="17739" sId="4">
    <oc r="E25">
      <v>32610</v>
    </oc>
    <nc r="E25"/>
  </rcc>
  <rcc rId="17740" sId="4">
    <oc r="E26">
      <v>14785</v>
    </oc>
    <nc r="E26"/>
  </rcc>
  <rcc rId="17741" sId="4">
    <oc r="E27">
      <v>12960</v>
    </oc>
    <nc r="E27"/>
  </rcc>
  <rcc rId="17742" sId="4">
    <oc r="E28">
      <v>56075</v>
    </oc>
    <nc r="E28"/>
  </rcc>
  <rcc rId="17743" sId="4">
    <oc r="E29">
      <v>31860</v>
    </oc>
    <nc r="E29"/>
  </rcc>
  <rcc rId="17744" sId="4">
    <oc r="E30">
      <v>50830</v>
    </oc>
    <nc r="E30"/>
  </rcc>
  <rcc rId="17745" sId="4">
    <oc r="E31">
      <v>20240</v>
    </oc>
    <nc r="E31"/>
  </rcc>
  <rcc rId="17746" sId="4">
    <oc r="E32">
      <v>26820</v>
    </oc>
    <nc r="E32"/>
  </rcc>
  <rcc rId="17747" sId="4">
    <oc r="E33">
      <v>37135</v>
    </oc>
    <nc r="E33"/>
  </rcc>
  <rcc rId="17748" sId="4">
    <oc r="E34">
      <v>16370</v>
    </oc>
    <nc r="E34"/>
  </rcc>
  <rcc rId="17749" sId="4">
    <oc r="E35">
      <v>11405</v>
    </oc>
    <nc r="E35"/>
  </rcc>
  <rcc rId="17750" sId="4">
    <oc r="E36">
      <v>43610</v>
    </oc>
    <nc r="E36"/>
  </rcc>
  <rcc rId="17751" sId="4">
    <oc r="E37">
      <v>36915</v>
    </oc>
    <nc r="E37"/>
  </rcc>
  <rcc rId="17752" sId="4">
    <oc r="E38">
      <v>10285</v>
    </oc>
    <nc r="E38"/>
  </rcc>
  <rcc rId="17753" sId="4">
    <oc r="E39">
      <v>41645</v>
    </oc>
    <nc r="E39"/>
  </rcc>
  <rcc rId="17754" sId="4">
    <oc r="E40">
      <v>36255</v>
    </oc>
    <nc r="E40"/>
  </rcc>
  <rcc rId="17755" sId="4">
    <oc r="E41">
      <v>4230</v>
    </oc>
    <nc r="E41"/>
  </rcc>
  <rcc rId="17756" sId="4">
    <oc r="E42">
      <v>95385</v>
    </oc>
    <nc r="E42"/>
  </rcc>
  <rcc rId="17757" sId="4">
    <oc r="E43">
      <v>6430</v>
    </oc>
    <nc r="E43"/>
  </rcc>
  <rcc rId="17758" sId="4">
    <oc r="E44">
      <v>565</v>
    </oc>
    <nc r="E44"/>
  </rcc>
  <rcc rId="17759" sId="4">
    <oc r="E45">
      <v>85105</v>
    </oc>
    <nc r="E45"/>
  </rcc>
  <rcc rId="17760" sId="4">
    <oc r="E46">
      <v>7545</v>
    </oc>
    <nc r="E46"/>
  </rcc>
  <rcc rId="17761" sId="4">
    <oc r="E47">
      <v>10165</v>
    </oc>
    <nc r="E47"/>
  </rcc>
  <rcc rId="17762" sId="4">
    <oc r="E48">
      <v>53385</v>
    </oc>
    <nc r="E48"/>
  </rcc>
  <rcc rId="17763" sId="4">
    <oc r="E49">
      <v>13245</v>
    </oc>
    <nc r="E49"/>
  </rcc>
  <rcc rId="17764" sId="4">
    <oc r="E50">
      <v>30125</v>
    </oc>
    <nc r="E50"/>
  </rcc>
  <rcc rId="17765" sId="4">
    <oc r="E51">
      <v>13530</v>
    </oc>
    <nc r="E51"/>
  </rcc>
  <rcc rId="17766" sId="4">
    <oc r="E52">
      <v>8925</v>
    </oc>
    <nc r="E52"/>
  </rcc>
  <rcc rId="17767" sId="4">
    <oc r="E53">
      <v>18480</v>
    </oc>
    <nc r="E53"/>
  </rcc>
  <rcc rId="17768" sId="4">
    <oc r="E54">
      <v>5420</v>
    </oc>
    <nc r="E54"/>
  </rcc>
  <rcc rId="17769" sId="4">
    <oc r="E55">
      <v>50860</v>
    </oc>
    <nc r="E55"/>
  </rcc>
  <rcc rId="17770" sId="4">
    <oc r="E56">
      <v>43235</v>
    </oc>
    <nc r="E56"/>
  </rcc>
  <rcc rId="17771" sId="4">
    <oc r="E57">
      <v>5015</v>
    </oc>
    <nc r="E57"/>
  </rcc>
  <rcc rId="17772" sId="4">
    <oc r="E58">
      <v>26850</v>
    </oc>
    <nc r="E58"/>
  </rcc>
  <rcc rId="17773" sId="4">
    <oc r="E59">
      <v>11390</v>
    </oc>
    <nc r="E59"/>
  </rcc>
  <rcc rId="17774" sId="4">
    <oc r="E2" t="inlineStr">
      <is>
        <t>Октябрь</t>
      </is>
    </oc>
    <nc r="E2" t="inlineStr">
      <is>
        <t>Ноябрь</t>
      </is>
    </nc>
  </rcc>
  <rcc rId="17775" sId="3">
    <oc r="E2" t="inlineStr">
      <is>
        <t>Октябрь</t>
      </is>
    </oc>
    <nc r="E2" t="inlineStr">
      <is>
        <t>Ноябрь</t>
      </is>
    </nc>
  </rcc>
  <rcc rId="17776" sId="5">
    <oc r="E2" t="inlineStr">
      <is>
        <t>Октябрь</t>
      </is>
    </oc>
    <nc r="E2" t="inlineStr">
      <is>
        <t>Ноябрь</t>
      </is>
    </nc>
  </rcc>
  <rcc rId="17777" sId="5">
    <oc r="D6">
      <v>12740</v>
    </oc>
    <nc r="D6">
      <v>12845</v>
    </nc>
  </rcc>
  <rcc rId="17778" sId="5">
    <oc r="D7">
      <v>5160</v>
    </oc>
    <nc r="D7">
      <v>5205</v>
    </nc>
  </rcc>
  <rcc rId="17779" sId="5">
    <oc r="D8">
      <v>11415</v>
    </oc>
    <nc r="D8">
      <v>11470</v>
    </nc>
  </rcc>
  <rcc rId="17780" sId="5">
    <oc r="D9">
      <v>8290</v>
    </oc>
    <nc r="D9">
      <v>8520</v>
    </nc>
  </rcc>
  <rcc rId="17781" sId="5">
    <oc r="D10">
      <v>17500</v>
    </oc>
    <nc r="D10">
      <v>17725</v>
    </nc>
  </rcc>
  <rcc rId="17782" sId="5">
    <oc r="D11">
      <v>45090</v>
    </oc>
    <nc r="D11">
      <v>45145</v>
    </nc>
  </rcc>
  <rcc rId="17783" sId="5">
    <oc r="D12">
      <v>16810</v>
    </oc>
    <nc r="D12">
      <v>17155</v>
    </nc>
  </rcc>
  <rcc rId="17784" sId="5">
    <oc r="D13">
      <v>12610</v>
    </oc>
    <nc r="D13">
      <v>12715</v>
    </nc>
  </rcc>
  <rcc rId="17785" sId="5">
    <oc r="D14">
      <v>68550</v>
    </oc>
    <nc r="D14">
      <v>68785</v>
    </nc>
  </rcc>
  <rcc rId="17786" sId="5">
    <oc r="D15">
      <v>19570</v>
    </oc>
    <nc r="D15">
      <v>19760</v>
    </nc>
  </rcc>
  <rcc rId="17787" sId="5">
    <oc r="D16">
      <v>5315</v>
    </oc>
    <nc r="D16">
      <v>5475</v>
    </nc>
  </rcc>
  <rcc rId="17788" sId="5">
    <oc r="D17">
      <v>31830</v>
    </oc>
    <nc r="D17">
      <v>32065</v>
    </nc>
  </rcc>
  <rcc rId="17789" sId="5">
    <oc r="D18">
      <v>16085</v>
    </oc>
    <nc r="D18">
      <v>16330</v>
    </nc>
  </rcc>
  <rcc rId="17790" sId="5">
    <oc r="D19">
      <v>10275</v>
    </oc>
    <nc r="D19">
      <v>10640</v>
    </nc>
  </rcc>
  <rcc rId="17791" sId="5">
    <oc r="D20">
      <v>49315</v>
    </oc>
    <nc r="D20">
      <v>49845</v>
    </nc>
  </rcc>
  <rcc rId="17792" sId="5">
    <oc r="D21">
      <v>68300</v>
    </oc>
    <nc r="D21">
      <v>68745</v>
    </nc>
  </rcc>
  <rcc rId="17793" sId="5">
    <oc r="D22">
      <v>49285</v>
    </oc>
    <nc r="D22">
      <v>49725</v>
    </nc>
  </rcc>
  <rcc rId="17794" sId="5">
    <oc r="D23">
      <v>10040</v>
    </oc>
    <nc r="D23">
      <v>10230</v>
    </nc>
  </rcc>
  <rcc rId="17795" sId="5">
    <oc r="D24">
      <v>6860</v>
    </oc>
    <nc r="D24">
      <v>6940</v>
    </nc>
  </rcc>
  <rcc rId="17796" sId="5">
    <oc r="D25">
      <v>14405</v>
    </oc>
    <nc r="D25">
      <v>14430</v>
    </nc>
  </rcc>
  <rcc rId="17797" sId="5">
    <oc r="D26">
      <v>8370</v>
    </oc>
    <nc r="D26">
      <v>8450</v>
    </nc>
  </rcc>
  <rcc rId="17798" sId="5">
    <oc r="D27">
      <v>1405</v>
    </oc>
    <nc r="D27">
      <v>1800</v>
    </nc>
  </rcc>
  <rcc rId="17799" sId="5">
    <oc r="D28">
      <v>4810</v>
    </oc>
    <nc r="D28">
      <v>5045</v>
    </nc>
  </rcc>
  <rcc rId="17800" sId="5">
    <oc r="D29">
      <v>17675</v>
    </oc>
    <nc r="D29">
      <v>18085</v>
    </nc>
  </rcc>
  <rcc rId="17801" sId="5">
    <oc r="D30">
      <v>59160</v>
    </oc>
    <nc r="D30">
      <v>59355</v>
    </nc>
  </rcc>
  <rcc rId="17802" sId="5">
    <oc r="D31">
      <v>17835</v>
    </oc>
    <nc r="D31">
      <v>18075</v>
    </nc>
  </rcc>
  <rcc rId="17803" sId="5">
    <oc r="D32">
      <v>17630</v>
    </oc>
    <nc r="D32">
      <v>17785</v>
    </nc>
  </rcc>
  <rcc rId="17804" sId="5">
    <oc r="D33">
      <v>53990</v>
    </oc>
    <nc r="D33">
      <v>54125</v>
    </nc>
  </rcc>
  <rcc rId="17805" sId="5">
    <oc r="D34">
      <v>12525</v>
    </oc>
    <nc r="D34">
      <v>12625</v>
    </nc>
  </rcc>
  <rcc rId="17806" sId="5">
    <oc r="D35">
      <v>9925</v>
    </oc>
    <nc r="D35">
      <v>9990</v>
    </nc>
  </rcc>
  <rcc rId="17807" sId="5">
    <oc r="D36">
      <v>66940</v>
    </oc>
    <nc r="D36">
      <v>67235</v>
    </nc>
  </rcc>
  <rcc rId="17808" sId="5">
    <oc r="D37">
      <v>24770</v>
    </oc>
    <nc r="D37">
      <v>24995</v>
    </nc>
  </rcc>
  <rcc rId="17809" sId="5">
    <oc r="D38">
      <v>88315</v>
    </oc>
    <nc r="D38">
      <v>88630</v>
    </nc>
  </rcc>
  <rcc rId="17810" sId="5">
    <oc r="D39">
      <v>10555</v>
    </oc>
    <nc r="D39">
      <v>10785</v>
    </nc>
  </rcc>
  <rcc rId="17811" sId="5">
    <oc r="D40">
      <v>62970</v>
    </oc>
    <nc r="D40">
      <v>63145</v>
    </nc>
  </rcc>
  <rcc rId="17812" sId="5">
    <oc r="D41">
      <v>17050</v>
    </oc>
    <nc r="D41">
      <v>17270</v>
    </nc>
  </rcc>
  <rcc rId="17813" sId="5">
    <oc r="D42">
      <v>104940</v>
    </oc>
    <nc r="D42">
      <v>105250</v>
    </nc>
  </rcc>
  <rcc rId="17814" sId="5">
    <oc r="D43">
      <v>12270</v>
    </oc>
    <nc r="D43">
      <v>12520</v>
    </nc>
  </rcc>
  <rcc rId="17815" sId="5">
    <oc r="D44">
      <v>23005</v>
    </oc>
    <nc r="D44">
      <v>23290</v>
    </nc>
  </rcc>
  <rcc rId="17816" sId="5">
    <oc r="D45">
      <v>18545</v>
    </oc>
    <nc r="D45">
      <v>18680</v>
    </nc>
  </rcc>
  <rcc rId="17817" sId="5">
    <oc r="D46">
      <v>30575</v>
    </oc>
    <nc r="D46">
      <v>30660</v>
    </nc>
  </rcc>
  <rcc rId="17818" sId="5">
    <oc r="D47">
      <v>8135</v>
    </oc>
    <nc r="D47">
      <v>8355</v>
    </nc>
  </rcc>
  <rcc rId="17819" sId="5">
    <oc r="D48">
      <v>24175</v>
    </oc>
    <nc r="D48">
      <v>24265</v>
    </nc>
  </rcc>
  <rcc rId="17820" sId="5">
    <oc r="D49">
      <v>32580</v>
    </oc>
    <nc r="D49">
      <v>32865</v>
    </nc>
  </rcc>
  <rcc rId="17821" sId="5">
    <oc r="D50">
      <v>18050</v>
    </oc>
    <nc r="D50">
      <v>18205</v>
    </nc>
  </rcc>
  <rcc rId="17822" sId="5">
    <oc r="D52">
      <v>20450</v>
    </oc>
    <nc r="D52">
      <v>20640</v>
    </nc>
  </rcc>
  <rcc rId="17823" sId="5">
    <oc r="D53">
      <v>35755</v>
    </oc>
    <nc r="D53">
      <v>35840</v>
    </nc>
  </rcc>
  <rcc rId="17824" sId="5">
    <oc r="D54">
      <v>38510</v>
    </oc>
    <nc r="D54">
      <v>38900</v>
    </nc>
  </rcc>
  <rcc rId="17825" sId="5">
    <oc r="D55">
      <v>5910</v>
    </oc>
    <nc r="D55">
      <v>6130</v>
    </nc>
  </rcc>
  <rcc rId="17826" sId="5">
    <oc r="D56">
      <v>253550</v>
    </oc>
    <nc r="D56">
      <v>254340</v>
    </nc>
  </rcc>
  <rcc rId="17827" sId="5">
    <oc r="D57">
      <v>31305</v>
    </oc>
    <nc r="D57">
      <v>31350</v>
    </nc>
  </rcc>
  <rcc rId="17828" sId="5">
    <oc r="D58">
      <v>3850</v>
    </oc>
    <nc r="D58">
      <v>4355</v>
    </nc>
  </rcc>
  <rcc rId="17829" sId="5">
    <oc r="D59">
      <v>65850</v>
    </oc>
    <nc r="D59">
      <v>65940</v>
    </nc>
  </rcc>
  <rcc rId="17830" sId="5">
    <oc r="D61">
      <v>2765</v>
    </oc>
    <nc r="D61">
      <v>2880</v>
    </nc>
  </rcc>
  <rcc rId="17831" sId="5">
    <oc r="D62">
      <v>7630</v>
    </oc>
    <nc r="D62">
      <v>7725</v>
    </nc>
  </rcc>
  <rcc rId="17832" sId="5">
    <oc r="D64">
      <v>17590</v>
    </oc>
    <nc r="D64">
      <v>17785</v>
    </nc>
  </rcc>
  <rcc rId="17833" sId="5">
    <oc r="D65">
      <v>5785</v>
    </oc>
    <nc r="D65">
      <v>5900</v>
    </nc>
  </rcc>
  <rcc rId="17834" sId="5">
    <oc r="D66">
      <v>21265</v>
    </oc>
    <nc r="D66">
      <v>21445</v>
    </nc>
  </rcc>
  <rcc rId="17835" sId="5">
    <oc r="D67">
      <v>24155</v>
    </oc>
    <nc r="D67">
      <v>24705</v>
    </nc>
  </rcc>
  <rcc rId="17836" sId="5">
    <oc r="D68">
      <v>5140</v>
    </oc>
    <nc r="D68">
      <v>5220</v>
    </nc>
  </rcc>
  <rcc rId="17837" sId="5">
    <oc r="D70">
      <v>20050</v>
    </oc>
    <nc r="D70">
      <v>20115</v>
    </nc>
  </rcc>
  <rcc rId="17838" sId="5">
    <oc r="D71">
      <v>34415</v>
    </oc>
    <nc r="D71">
      <v>34600</v>
    </nc>
  </rcc>
  <rcc rId="17839" sId="5">
    <oc r="D72">
      <v>31105</v>
    </oc>
    <nc r="D72">
      <v>31315</v>
    </nc>
  </rcc>
  <rcc rId="17840" sId="5">
    <oc r="D73">
      <v>3110</v>
    </oc>
    <nc r="D73">
      <v>3140</v>
    </nc>
  </rcc>
  <rcc rId="17841" sId="5">
    <oc r="D74">
      <v>4155</v>
    </oc>
    <nc r="D74">
      <v>4310</v>
    </nc>
  </rcc>
  <rcc rId="17842" sId="5">
    <oc r="D76">
      <v>51755</v>
    </oc>
    <nc r="D76">
      <v>52380</v>
    </nc>
  </rcc>
  <rcc rId="17843" sId="5">
    <oc r="D77">
      <v>10975</v>
    </oc>
    <nc r="D77">
      <v>11145</v>
    </nc>
  </rcc>
  <rcc rId="17844" sId="5">
    <oc r="D78">
      <v>10960</v>
    </oc>
    <nc r="D78">
      <v>11040</v>
    </nc>
  </rcc>
  <rcc rId="17845" sId="5">
    <oc r="D79">
      <v>6935</v>
    </oc>
    <nc r="D79">
      <v>7130</v>
    </nc>
  </rcc>
  <rcc rId="17846" sId="5">
    <oc r="D80">
      <v>5340</v>
    </oc>
    <nc r="D80">
      <v>5540</v>
    </nc>
  </rcc>
  <rcc rId="17847" sId="5">
    <oc r="D81">
      <v>9765</v>
    </oc>
    <nc r="D81">
      <v>9850</v>
    </nc>
  </rcc>
  <rcc rId="17848" sId="5">
    <oc r="D82">
      <v>1695</v>
    </oc>
    <nc r="D82">
      <v>1750</v>
    </nc>
  </rcc>
  <rcc rId="17849" sId="5">
    <oc r="D83">
      <v>14910</v>
    </oc>
    <nc r="D83">
      <v>14960</v>
    </nc>
  </rcc>
  <rcc rId="17850" sId="5">
    <oc r="D85">
      <v>24895</v>
    </oc>
    <nc r="D85">
      <v>24985</v>
    </nc>
  </rcc>
  <rcc rId="17851" sId="5">
    <oc r="D86">
      <v>26645</v>
    </oc>
    <nc r="D86">
      <v>26715</v>
    </nc>
  </rcc>
  <rcc rId="17852" sId="5">
    <oc r="D87">
      <v>8240</v>
    </oc>
    <nc r="D87">
      <v>8290</v>
    </nc>
  </rcc>
  <rcc rId="17853" sId="5">
    <oc r="D88">
      <v>2955</v>
    </oc>
    <nc r="D88">
      <v>2960</v>
    </nc>
  </rcc>
  <rcc rId="17854" sId="5">
    <oc r="D89">
      <v>29440</v>
    </oc>
    <nc r="D89">
      <v>30290</v>
    </nc>
  </rcc>
  <rcc rId="17855" sId="5">
    <oc r="D90">
      <v>26615</v>
    </oc>
    <nc r="D90">
      <v>26665</v>
    </nc>
  </rcc>
  <rcc rId="17856" sId="5">
    <oc r="D91">
      <v>62250</v>
    </oc>
    <nc r="D91">
      <v>62795</v>
    </nc>
  </rcc>
  <rcc rId="17857" sId="5">
    <oc r="D92">
      <v>39125</v>
    </oc>
    <nc r="D92">
      <v>39215</v>
    </nc>
  </rcc>
  <rcc rId="17858" sId="5">
    <oc r="D94">
      <v>14930</v>
    </oc>
    <nc r="D94">
      <v>15030</v>
    </nc>
  </rcc>
  <rcc rId="17859" sId="5">
    <oc r="D95">
      <v>17715</v>
    </oc>
    <nc r="D95">
      <v>17945</v>
    </nc>
  </rcc>
  <rcc rId="17860" sId="5">
    <oc r="D96">
      <v>6240</v>
    </oc>
    <nc r="D96">
      <v>6930</v>
    </nc>
  </rcc>
  <rcc rId="17861" sId="5">
    <oc r="D97">
      <v>31615</v>
    </oc>
    <nc r="D97">
      <v>31900</v>
    </nc>
  </rcc>
  <rcc rId="17862" sId="5">
    <oc r="D98">
      <v>7465</v>
    </oc>
    <nc r="D98">
      <v>7590</v>
    </nc>
  </rcc>
  <rcc rId="17863" sId="5">
    <oc r="D99">
      <v>41115</v>
    </oc>
    <nc r="D99">
      <v>41405</v>
    </nc>
  </rcc>
  <rcc rId="17864" sId="5">
    <oc r="D100">
      <v>29105</v>
    </oc>
    <nc r="D100">
      <v>29320</v>
    </nc>
  </rcc>
  <rcc rId="17865" sId="5">
    <oc r="D101">
      <v>27165</v>
    </oc>
    <nc r="D101">
      <v>27670</v>
    </nc>
  </rcc>
  <rcc rId="17866" sId="5">
    <oc r="D102">
      <v>14690</v>
    </oc>
    <nc r="D102">
      <v>15040</v>
    </nc>
  </rcc>
  <rcc rId="17867" sId="5">
    <oc r="D103">
      <v>13145</v>
    </oc>
    <nc r="D103">
      <v>13325</v>
    </nc>
  </rcc>
  <rcc rId="17868" sId="5">
    <oc r="D104">
      <v>22820</v>
    </oc>
    <nc r="D104">
      <v>22955</v>
    </nc>
  </rcc>
  <rcc rId="17869" sId="5">
    <oc r="D105">
      <v>3180</v>
    </oc>
    <nc r="D105">
      <v>3300</v>
    </nc>
  </rcc>
  <rcc rId="17870" sId="5">
    <oc r="D106">
      <v>7980</v>
    </oc>
    <nc r="D106">
      <v>8130</v>
    </nc>
  </rcc>
  <rcc rId="17871" sId="5">
    <oc r="D108">
      <v>95845</v>
    </oc>
    <nc r="D108">
      <v>96110</v>
    </nc>
  </rcc>
  <rcc rId="17872" sId="5">
    <oc r="D110">
      <v>10615</v>
    </oc>
    <nc r="D110">
      <v>11120</v>
    </nc>
  </rcc>
  <rcc rId="17873" sId="5">
    <oc r="D111">
      <v>22845</v>
    </oc>
    <nc r="D111">
      <v>23310</v>
    </nc>
  </rcc>
  <rcc rId="17874" sId="5">
    <oc r="D112">
      <v>4145</v>
    </oc>
    <nc r="D112">
      <v>4300</v>
    </nc>
  </rcc>
  <rcc rId="17875" sId="5">
    <oc r="D113">
      <v>18045</v>
    </oc>
    <nc r="D113">
      <v>18300</v>
    </nc>
  </rcc>
  <rcc rId="17876" sId="5">
    <oc r="D114">
      <v>9965</v>
    </oc>
    <nc r="D114">
      <v>10190</v>
    </nc>
  </rcc>
  <rcc rId="17877" sId="5">
    <oc r="D115">
      <v>45115</v>
    </oc>
    <nc r="D115">
      <v>45360</v>
    </nc>
  </rcc>
  <rcc rId="17878" sId="5">
    <oc r="D116">
      <v>34755</v>
    </oc>
    <nc r="D116">
      <v>34820</v>
    </nc>
  </rcc>
  <rcc rId="17879" sId="5">
    <oc r="D117">
      <v>94225</v>
    </oc>
    <nc r="D117">
      <v>94455</v>
    </nc>
  </rcc>
  <rcc rId="17880" sId="5">
    <oc r="D118">
      <v>37385</v>
    </oc>
    <nc r="D118">
      <v>37690</v>
    </nc>
  </rcc>
  <rcc rId="17881" sId="5">
    <oc r="D119">
      <v>970</v>
    </oc>
    <nc r="D119">
      <v>1075</v>
    </nc>
  </rcc>
  <rcc rId="17882" sId="5">
    <oc r="D120">
      <v>85120</v>
    </oc>
    <nc r="D120">
      <v>85360</v>
    </nc>
  </rcc>
  <rcc rId="17883" sId="5">
    <oc r="D121">
      <v>81965</v>
    </oc>
    <nc r="D121">
      <v>82200</v>
    </nc>
  </rcc>
  <rcc rId="17884" sId="5">
    <oc r="D122">
      <v>15060</v>
    </oc>
    <nc r="D122">
      <v>15205</v>
    </nc>
  </rcc>
  <rcc rId="17885" sId="5">
    <oc r="D123">
      <v>4625</v>
    </oc>
    <nc r="D123">
      <v>4690</v>
    </nc>
  </rcc>
  <rcc rId="17886" sId="5">
    <oc r="D124">
      <v>7415</v>
    </oc>
    <nc r="D124">
      <v>7585</v>
    </nc>
  </rcc>
  <rcc rId="17887" sId="5">
    <oc r="D125">
      <v>8760</v>
    </oc>
    <nc r="D125">
      <v>8900</v>
    </nc>
  </rcc>
  <rcc rId="17888" sId="5">
    <oc r="D126">
      <v>29220</v>
    </oc>
    <nc r="D126">
      <v>29480</v>
    </nc>
  </rcc>
  <rcc rId="17889" sId="5">
    <oc r="D127">
      <v>55725</v>
    </oc>
    <nc r="D127">
      <v>56260</v>
    </nc>
  </rcc>
  <rcc rId="17890" sId="5">
    <oc r="D128">
      <v>6570</v>
    </oc>
    <nc r="D128">
      <v>6840</v>
    </nc>
  </rcc>
  <rcc rId="17891" sId="5">
    <oc r="D129">
      <v>14660</v>
    </oc>
    <nc r="D129">
      <v>14800</v>
    </nc>
  </rcc>
  <rcc rId="17892" sId="5">
    <oc r="D130">
      <v>10220</v>
    </oc>
    <nc r="D130">
      <v>10495</v>
    </nc>
  </rcc>
  <rcc rId="17893" sId="5">
    <oc r="D131">
      <v>7555</v>
    </oc>
    <nc r="D131">
      <v>7630</v>
    </nc>
  </rcc>
  <rcc rId="17894" sId="5">
    <oc r="D132">
      <v>8850</v>
    </oc>
    <nc r="D132">
      <v>8880</v>
    </nc>
  </rcc>
  <rcc rId="17895" sId="5">
    <oc r="D133">
      <v>17990</v>
    </oc>
    <nc r="D133">
      <v>18110</v>
    </nc>
  </rcc>
  <rcc rId="17896" sId="5">
    <oc r="D134">
      <v>16780</v>
    </oc>
    <nc r="D134">
      <v>16925</v>
    </nc>
  </rcc>
  <rcc rId="17897" sId="5">
    <oc r="D135">
      <v>29690</v>
    </oc>
    <nc r="D135">
      <v>29850</v>
    </nc>
  </rcc>
  <rcc rId="17898" sId="5">
    <oc r="D136">
      <v>56845</v>
    </oc>
    <nc r="D136">
      <v>57040</v>
    </nc>
  </rcc>
  <rcc rId="17899" sId="5">
    <oc r="D137">
      <v>27390</v>
    </oc>
    <nc r="D137">
      <v>27615</v>
    </nc>
  </rcc>
  <rcc rId="17900" sId="5">
    <oc r="D138">
      <v>26375</v>
    </oc>
    <nc r="D138">
      <v>26660</v>
    </nc>
  </rcc>
  <rcc rId="17901" sId="5">
    <oc r="D139">
      <v>39505</v>
    </oc>
    <nc r="D139">
      <v>39635</v>
    </nc>
  </rcc>
  <rcc rId="17902" sId="5">
    <oc r="D140">
      <v>17765</v>
    </oc>
    <nc r="D140">
      <v>17835</v>
    </nc>
  </rcc>
  <rcc rId="17903" sId="5">
    <oc r="D141">
      <v>7800</v>
    </oc>
    <nc r="D141">
      <v>7970</v>
    </nc>
  </rcc>
  <rcc rId="17904" sId="5">
    <oc r="D142">
      <v>24915</v>
    </oc>
    <nc r="D142">
      <v>25230</v>
    </nc>
  </rcc>
  <rcc rId="17905" sId="5">
    <oc r="D143">
      <v>40690</v>
    </oc>
    <nc r="D143">
      <v>40830</v>
    </nc>
  </rcc>
  <rcc rId="17906" sId="5">
    <oc r="D144">
      <v>53440</v>
    </oc>
    <nc r="D144">
      <v>53830</v>
    </nc>
  </rcc>
  <rcc rId="17907" sId="5">
    <oc r="D145">
      <v>9250</v>
    </oc>
    <nc r="D145">
      <v>9415</v>
    </nc>
  </rcc>
  <rcc rId="17908" sId="5">
    <oc r="D146">
      <v>10725</v>
    </oc>
    <nc r="D146">
      <v>10960</v>
    </nc>
  </rcc>
  <rcc rId="17909" sId="5">
    <oc r="D147">
      <v>27230</v>
    </oc>
    <nc r="D147">
      <v>27535</v>
    </nc>
  </rcc>
  <rcc rId="17910" sId="5">
    <oc r="D148">
      <v>12675</v>
    </oc>
    <nc r="D148">
      <v>12760</v>
    </nc>
  </rcc>
  <rcc rId="17911" sId="5">
    <oc r="D149">
      <v>39285</v>
    </oc>
    <nc r="D149">
      <v>39400</v>
    </nc>
  </rcc>
  <rcc rId="17912" sId="5">
    <oc r="D150">
      <v>37945</v>
    </oc>
    <nc r="D150">
      <v>38085</v>
    </nc>
  </rcc>
  <rcc rId="17913" sId="5">
    <oc r="D151">
      <v>42970</v>
    </oc>
    <nc r="D151">
      <v>43125</v>
    </nc>
  </rcc>
  <rcc rId="17914" sId="5">
    <oc r="D152">
      <v>22185</v>
    </oc>
    <nc r="D152">
      <v>22320</v>
    </nc>
  </rcc>
  <rcc rId="17915" sId="5">
    <oc r="D154">
      <v>27700</v>
    </oc>
    <nc r="D154">
      <v>27850</v>
    </nc>
  </rcc>
  <rcc rId="17916" sId="5">
    <oc r="D155">
      <v>71920</v>
    </oc>
    <nc r="D155">
      <v>72535</v>
    </nc>
  </rcc>
  <rcc rId="17917" sId="5">
    <oc r="D156">
      <v>22455</v>
    </oc>
    <nc r="D156">
      <v>22750</v>
    </nc>
  </rcc>
  <rcc rId="17918" sId="5">
    <oc r="D157">
      <v>34445</v>
    </oc>
    <nc r="D157">
      <v>34705</v>
    </nc>
  </rcc>
  <rcc rId="17919" sId="5">
    <oc r="D158">
      <v>3030</v>
    </oc>
    <nc r="D158">
      <v>3255</v>
    </nc>
  </rcc>
  <rcc rId="17920" sId="5">
    <oc r="D159">
      <v>6855</v>
    </oc>
    <nc r="D159">
      <v>6970</v>
    </nc>
  </rcc>
  <rcc rId="17921" sId="5">
    <oc r="D160">
      <v>10640</v>
    </oc>
    <nc r="D160">
      <v>11010</v>
    </nc>
  </rcc>
  <rcc rId="17922" sId="5">
    <oc r="D161">
      <v>90825</v>
    </oc>
    <nc r="D161">
      <v>90895</v>
    </nc>
  </rcc>
  <rcc rId="17923" sId="5">
    <oc r="D162">
      <v>69365</v>
    </oc>
    <nc r="D162">
      <v>69800</v>
    </nc>
  </rcc>
  <rcc rId="17924" sId="5">
    <oc r="D163">
      <v>17880</v>
    </oc>
    <nc r="D163">
      <v>18170</v>
    </nc>
  </rcc>
  <rcc rId="17925" sId="5">
    <oc r="D164">
      <v>46355</v>
    </oc>
    <nc r="D164">
      <v>46400</v>
    </nc>
  </rcc>
  <rcc rId="17926" sId="5">
    <oc r="D166">
      <v>21675</v>
    </oc>
    <nc r="D166">
      <v>21860</v>
    </nc>
  </rcc>
  <rfmt sheetId="5" sqref="D167" start="0" length="0">
    <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cc rId="17927" sId="5">
    <oc r="D168">
      <v>12530</v>
    </oc>
    <nc r="D168">
      <v>12590</v>
    </nc>
  </rcc>
  <rcc rId="17928" sId="5">
    <oc r="D169">
      <v>11985</v>
    </oc>
    <nc r="D169">
      <v>12090</v>
    </nc>
  </rcc>
  <rcc rId="17929" sId="5">
    <oc r="D170">
      <v>9075</v>
    </oc>
    <nc r="D170">
      <v>9335</v>
    </nc>
  </rcc>
  <rcc rId="17930" sId="5">
    <oc r="D171">
      <v>68575</v>
    </oc>
    <nc r="D171">
      <v>68815</v>
    </nc>
  </rcc>
  <rcc rId="17931" sId="5">
    <oc r="D172">
      <v>38505</v>
    </oc>
    <nc r="D172">
      <v>38620</v>
    </nc>
  </rcc>
  <rcc rId="17932" sId="5">
    <oc r="D173">
      <v>17590</v>
    </oc>
    <nc r="D173">
      <v>17795</v>
    </nc>
  </rcc>
  <rcc rId="17933" sId="5">
    <oc r="D174">
      <v>8980</v>
    </oc>
    <nc r="D174">
      <v>9110</v>
    </nc>
  </rcc>
  <rcc rId="17934" sId="5">
    <oc r="D175">
      <v>50955</v>
    </oc>
    <nc r="D175">
      <v>50965</v>
    </nc>
  </rcc>
  <rcc rId="17935" sId="5">
    <oc r="D176">
      <v>44040</v>
    </oc>
    <nc r="D176">
      <v>44180</v>
    </nc>
  </rcc>
  <rcc rId="17936" sId="5">
    <oc r="D177">
      <v>30170</v>
    </oc>
    <nc r="D177">
      <v>30570</v>
    </nc>
  </rcc>
  <rcc rId="17937" sId="5">
    <oc r="D178">
      <v>125370</v>
    </oc>
    <nc r="D178">
      <v>125850</v>
    </nc>
  </rcc>
  <rcc rId="17938" sId="5">
    <oc r="D179">
      <v>46605</v>
    </oc>
    <nc r="D179">
      <v>46910</v>
    </nc>
  </rcc>
  <rcc rId="17939" sId="5">
    <oc r="D180">
      <v>37425</v>
    </oc>
    <nc r="D180">
      <v>37585</v>
    </nc>
  </rcc>
  <rcc rId="17940" sId="5">
    <oc r="D181">
      <v>8640</v>
    </oc>
    <nc r="D181">
      <v>8820</v>
    </nc>
  </rcc>
  <rcc rId="17941" sId="5">
    <oc r="D182">
      <v>7625</v>
    </oc>
    <nc r="D182">
      <v>7800</v>
    </nc>
  </rcc>
  <rcc rId="17942" sId="5">
    <oc r="D183">
      <v>30210</v>
    </oc>
    <nc r="D183">
      <v>30350</v>
    </nc>
  </rcc>
  <rcc rId="17943" sId="5">
    <oc r="D184">
      <v>21100</v>
    </oc>
    <nc r="D184">
      <v>21420</v>
    </nc>
  </rcc>
  <rcc rId="17944" sId="5">
    <oc r="D185">
      <v>9265</v>
    </oc>
    <nc r="D185">
      <v>9395</v>
    </nc>
  </rcc>
  <rcc rId="17945" sId="5">
    <oc r="D186">
      <v>16695</v>
    </oc>
    <nc r="D186">
      <v>16910</v>
    </nc>
  </rcc>
  <rcc rId="17946" sId="5">
    <oc r="D187">
      <v>39975</v>
    </oc>
    <nc r="D187">
      <v>40045</v>
    </nc>
  </rcc>
  <rcc rId="17947" sId="5">
    <oc r="D188">
      <v>12065</v>
    </oc>
    <nc r="D188">
      <v>12185</v>
    </nc>
  </rcc>
  <rcc rId="17948" sId="5">
    <oc r="D189">
      <v>120030</v>
    </oc>
    <nc r="D189">
      <v>120280</v>
    </nc>
  </rcc>
  <rcc rId="17949" sId="5">
    <oc r="D190">
      <v>4990</v>
    </oc>
    <nc r="D190">
      <v>5280</v>
    </nc>
  </rcc>
  <rcc rId="17950" sId="5">
    <oc r="D191">
      <v>22380</v>
    </oc>
    <nc r="D191">
      <v>22770</v>
    </nc>
  </rcc>
  <rcc rId="17951" sId="5">
    <oc r="D192">
      <v>30915</v>
    </oc>
    <nc r="D192">
      <v>31180</v>
    </nc>
  </rcc>
  <rcc rId="17952" sId="5">
    <oc r="D193">
      <v>22470</v>
    </oc>
    <nc r="D193">
      <v>22990</v>
    </nc>
  </rcc>
  <rcc rId="17953" sId="5">
    <oc r="D195">
      <v>8830</v>
    </oc>
    <nc r="D195">
      <v>8980</v>
    </nc>
  </rcc>
  <rcc rId="17954" sId="5">
    <oc r="D196">
      <v>14170</v>
    </oc>
    <nc r="D196">
      <v>15440</v>
    </nc>
  </rcc>
  <rcc rId="17955" sId="5">
    <oc r="D197">
      <v>8485</v>
    </oc>
    <nc r="D197">
      <v>8670</v>
    </nc>
  </rcc>
  <rcc rId="17956" sId="5">
    <oc r="D198">
      <v>16380</v>
    </oc>
    <nc r="D198">
      <v>16520</v>
    </nc>
  </rcc>
  <rcc rId="17957" sId="5">
    <oc r="D199">
      <v>16135</v>
    </oc>
    <nc r="D199">
      <v>16150</v>
    </nc>
  </rcc>
  <rcc rId="17958" sId="5">
    <oc r="D200">
      <v>21250</v>
    </oc>
    <nc r="D200">
      <v>21455</v>
    </nc>
  </rcc>
  <rcc rId="17959" sId="5">
    <oc r="D201">
      <v>13985</v>
    </oc>
    <nc r="D201">
      <v>14220</v>
    </nc>
  </rcc>
  <rcc rId="17960" sId="5">
    <oc r="E6">
      <v>12845</v>
    </oc>
    <nc r="E6"/>
  </rcc>
  <rcc rId="17961" sId="5">
    <oc r="E7">
      <v>5205</v>
    </oc>
    <nc r="E7"/>
  </rcc>
  <rcc rId="17962" sId="5">
    <oc r="E8">
      <v>11470</v>
    </oc>
    <nc r="E8"/>
  </rcc>
  <rcc rId="17963" sId="5">
    <oc r="E9">
      <v>8520</v>
    </oc>
    <nc r="E9"/>
  </rcc>
  <rcc rId="17964" sId="5">
    <oc r="E10">
      <v>17725</v>
    </oc>
    <nc r="E10"/>
  </rcc>
  <rcc rId="17965" sId="5">
    <oc r="E11">
      <v>45145</v>
    </oc>
    <nc r="E11"/>
  </rcc>
  <rcc rId="17966" sId="5">
    <oc r="E12">
      <v>17155</v>
    </oc>
    <nc r="E12"/>
  </rcc>
  <rcc rId="17967" sId="5">
    <oc r="E13">
      <v>12715</v>
    </oc>
    <nc r="E13"/>
  </rcc>
  <rcc rId="17968" sId="5">
    <oc r="E14">
      <v>68785</v>
    </oc>
    <nc r="E14"/>
  </rcc>
  <rcc rId="17969" sId="5">
    <oc r="E15">
      <v>19760</v>
    </oc>
    <nc r="E15"/>
  </rcc>
  <rcc rId="17970" sId="5">
    <oc r="E16">
      <v>5475</v>
    </oc>
    <nc r="E16"/>
  </rcc>
  <rcc rId="17971" sId="5">
    <oc r="E17">
      <v>32065</v>
    </oc>
    <nc r="E17"/>
  </rcc>
  <rcc rId="17972" sId="5">
    <oc r="E18">
      <v>16330</v>
    </oc>
    <nc r="E18"/>
  </rcc>
  <rcc rId="17973" sId="5">
    <oc r="E19">
      <v>10640</v>
    </oc>
    <nc r="E19"/>
  </rcc>
  <rcc rId="17974" sId="5">
    <oc r="E20">
      <v>49845</v>
    </oc>
    <nc r="E20"/>
  </rcc>
  <rcc rId="17975" sId="5">
    <oc r="E21">
      <v>68745</v>
    </oc>
    <nc r="E21"/>
  </rcc>
  <rcc rId="17976" sId="5">
    <oc r="E22">
      <v>49725</v>
    </oc>
    <nc r="E22"/>
  </rcc>
  <rcc rId="17977" sId="5">
    <oc r="E23">
      <v>10230</v>
    </oc>
    <nc r="E23"/>
  </rcc>
  <rcc rId="17978" sId="5">
    <oc r="E24">
      <v>6940</v>
    </oc>
    <nc r="E24"/>
  </rcc>
  <rcc rId="17979" sId="5">
    <oc r="E25">
      <v>14430</v>
    </oc>
    <nc r="E25"/>
  </rcc>
  <rcc rId="17980" sId="5">
    <oc r="E26">
      <v>8450</v>
    </oc>
    <nc r="E26"/>
  </rcc>
  <rcc rId="17981" sId="5">
    <oc r="E27">
      <v>1800</v>
    </oc>
    <nc r="E27"/>
  </rcc>
  <rcc rId="17982" sId="5">
    <oc r="E28">
      <v>5045</v>
    </oc>
    <nc r="E28"/>
  </rcc>
  <rcc rId="17983" sId="5">
    <oc r="E29">
      <v>18085</v>
    </oc>
    <nc r="E29"/>
  </rcc>
  <rcc rId="17984" sId="5">
    <oc r="E30">
      <v>59355</v>
    </oc>
    <nc r="E30"/>
  </rcc>
  <rcc rId="17985" sId="5">
    <oc r="E31">
      <v>18075</v>
    </oc>
    <nc r="E31"/>
  </rcc>
  <rcc rId="17986" sId="5">
    <oc r="E32">
      <v>17785</v>
    </oc>
    <nc r="E32"/>
  </rcc>
  <rcc rId="17987" sId="5">
    <oc r="E33">
      <v>54125</v>
    </oc>
    <nc r="E33"/>
  </rcc>
  <rcc rId="17988" sId="5">
    <oc r="E34">
      <v>12625</v>
    </oc>
    <nc r="E34"/>
  </rcc>
  <rcc rId="17989" sId="5">
    <oc r="E35">
      <v>9990</v>
    </oc>
    <nc r="E35"/>
  </rcc>
  <rcc rId="17990" sId="5">
    <oc r="E36">
      <v>67235</v>
    </oc>
    <nc r="E36"/>
  </rcc>
  <rcc rId="17991" sId="5">
    <oc r="E37">
      <v>24995</v>
    </oc>
    <nc r="E37"/>
  </rcc>
  <rcc rId="17992" sId="5">
    <oc r="E38">
      <v>88630</v>
    </oc>
    <nc r="E38"/>
  </rcc>
  <rcc rId="17993" sId="5">
    <oc r="E39">
      <v>10785</v>
    </oc>
    <nc r="E39"/>
  </rcc>
  <rcc rId="17994" sId="5">
    <oc r="E40">
      <v>63145</v>
    </oc>
    <nc r="E40"/>
  </rcc>
  <rcc rId="17995" sId="5">
    <oc r="E41">
      <v>17270</v>
    </oc>
    <nc r="E41"/>
  </rcc>
  <rcc rId="17996" sId="5">
    <oc r="E42">
      <v>105250</v>
    </oc>
    <nc r="E42"/>
  </rcc>
  <rcc rId="17997" sId="5">
    <oc r="E43">
      <v>12520</v>
    </oc>
    <nc r="E43"/>
  </rcc>
  <rcc rId="17998" sId="5">
    <oc r="E44">
      <v>23290</v>
    </oc>
    <nc r="E44"/>
  </rcc>
  <rcc rId="17999" sId="5">
    <oc r="E45">
      <v>18680</v>
    </oc>
    <nc r="E45"/>
  </rcc>
  <rcc rId="18000" sId="5">
    <oc r="E46">
      <v>30660</v>
    </oc>
    <nc r="E46"/>
  </rcc>
  <rcc rId="18001" sId="5">
    <oc r="E47">
      <v>8355</v>
    </oc>
    <nc r="E47"/>
  </rcc>
  <rcc rId="18002" sId="5">
    <oc r="E48">
      <v>24265</v>
    </oc>
    <nc r="E48"/>
  </rcc>
  <rcc rId="18003" sId="5">
    <oc r="E49">
      <v>32865</v>
    </oc>
    <nc r="E49"/>
  </rcc>
  <rcc rId="18004" sId="5">
    <oc r="E50">
      <v>18205</v>
    </oc>
    <nc r="E50"/>
  </rcc>
  <rcc rId="18005" sId="5">
    <oc r="E52">
      <v>20640</v>
    </oc>
    <nc r="E52"/>
  </rcc>
  <rcc rId="18006" sId="5">
    <oc r="E53">
      <v>35840</v>
    </oc>
    <nc r="E53"/>
  </rcc>
  <rcc rId="18007" sId="5">
    <oc r="E54">
      <v>38900</v>
    </oc>
    <nc r="E54"/>
  </rcc>
  <rcc rId="18008" sId="5">
    <oc r="E55">
      <v>6130</v>
    </oc>
    <nc r="E55"/>
  </rcc>
  <rcc rId="18009" sId="5">
    <oc r="E56">
      <v>254340</v>
    </oc>
    <nc r="E56"/>
  </rcc>
  <rcc rId="18010" sId="5">
    <oc r="E57">
      <v>31350</v>
    </oc>
    <nc r="E57"/>
  </rcc>
  <rcc rId="18011" sId="5">
    <oc r="E58">
      <v>4355</v>
    </oc>
    <nc r="E58"/>
  </rcc>
  <rcc rId="18012" sId="5">
    <oc r="E59">
      <v>65940</v>
    </oc>
    <nc r="E59"/>
  </rcc>
  <rcc rId="18013" sId="5">
    <oc r="E61">
      <v>2880</v>
    </oc>
    <nc r="E61"/>
  </rcc>
  <rcc rId="18014" sId="5">
    <oc r="E62">
      <v>7725</v>
    </oc>
    <nc r="E62"/>
  </rcc>
  <rcc rId="18015" sId="5">
    <oc r="E64">
      <v>17785</v>
    </oc>
    <nc r="E64"/>
  </rcc>
  <rcc rId="18016" sId="5">
    <oc r="E65">
      <v>5900</v>
    </oc>
    <nc r="E65"/>
  </rcc>
  <rcc rId="18017" sId="5">
    <oc r="E66">
      <v>21445</v>
    </oc>
    <nc r="E66"/>
  </rcc>
  <rcc rId="18018" sId="5">
    <oc r="E67">
      <v>24705</v>
    </oc>
    <nc r="E67"/>
  </rcc>
  <rcc rId="18019" sId="5">
    <oc r="E68">
      <v>5220</v>
    </oc>
    <nc r="E68"/>
  </rcc>
  <rcc rId="18020" sId="5">
    <oc r="E70">
      <v>20115</v>
    </oc>
    <nc r="E70"/>
  </rcc>
  <rcc rId="18021" sId="5">
    <oc r="E71">
      <v>34600</v>
    </oc>
    <nc r="E71"/>
  </rcc>
  <rcc rId="18022" sId="5">
    <oc r="E72">
      <v>31315</v>
    </oc>
    <nc r="E72"/>
  </rcc>
  <rcc rId="18023" sId="5">
    <oc r="E73">
      <v>3140</v>
    </oc>
    <nc r="E73"/>
  </rcc>
  <rcc rId="18024" sId="5">
    <oc r="E74">
      <v>4310</v>
    </oc>
    <nc r="E74"/>
  </rcc>
  <rcc rId="18025" sId="5">
    <oc r="E75">
      <v>5050</v>
    </oc>
    <nc r="E75"/>
  </rcc>
  <rcc rId="18026" sId="5">
    <oc r="E76">
      <v>52380</v>
    </oc>
    <nc r="E76"/>
  </rcc>
  <rcc rId="18027" sId="5">
    <oc r="E77">
      <v>11145</v>
    </oc>
    <nc r="E77"/>
  </rcc>
  <rcc rId="18028" sId="5">
    <oc r="E78">
      <v>11040</v>
    </oc>
    <nc r="E78"/>
  </rcc>
  <rcc rId="18029" sId="5">
    <oc r="E79">
      <v>7130</v>
    </oc>
    <nc r="E79"/>
  </rcc>
  <rcc rId="18030" sId="5">
    <oc r="E80">
      <v>5540</v>
    </oc>
    <nc r="E80"/>
  </rcc>
  <rcc rId="18031" sId="5">
    <oc r="E81">
      <v>9850</v>
    </oc>
    <nc r="E81"/>
  </rcc>
  <rcc rId="18032" sId="5">
    <oc r="E82">
      <v>1750</v>
    </oc>
    <nc r="E82"/>
  </rcc>
  <rcc rId="18033" sId="5">
    <oc r="E83">
      <v>14960</v>
    </oc>
    <nc r="E83"/>
  </rcc>
  <rcc rId="18034" sId="5">
    <oc r="E84">
      <v>100</v>
    </oc>
    <nc r="E84"/>
  </rcc>
  <rcc rId="18035" sId="5">
    <oc r="E85">
      <v>24985</v>
    </oc>
    <nc r="E85"/>
  </rcc>
  <rcc rId="18036" sId="5">
    <oc r="E86">
      <v>26715</v>
    </oc>
    <nc r="E86"/>
  </rcc>
  <rcc rId="18037" sId="5">
    <oc r="E87">
      <v>8290</v>
    </oc>
    <nc r="E87"/>
  </rcc>
  <rcc rId="18038" sId="5">
    <oc r="E88">
      <v>2960</v>
    </oc>
    <nc r="E88"/>
  </rcc>
  <rcc rId="18039" sId="5">
    <oc r="E89">
      <v>30290</v>
    </oc>
    <nc r="E89"/>
  </rcc>
  <rcc rId="18040" sId="5">
    <oc r="E90">
      <v>26665</v>
    </oc>
    <nc r="E90"/>
  </rcc>
  <rcc rId="18041" sId="5">
    <oc r="E91">
      <v>62795</v>
    </oc>
    <nc r="E91"/>
  </rcc>
  <rcc rId="18042" sId="5">
    <oc r="E92">
      <v>39215</v>
    </oc>
    <nc r="E92"/>
  </rcc>
  <rcc rId="18043" sId="5">
    <oc r="E94">
      <v>15030</v>
    </oc>
    <nc r="E94"/>
  </rcc>
  <rcc rId="18044" sId="5">
    <oc r="E95">
      <v>17945</v>
    </oc>
    <nc r="E95"/>
  </rcc>
  <rcc rId="18045" sId="5">
    <oc r="E96">
      <v>6930</v>
    </oc>
    <nc r="E96"/>
  </rcc>
  <rcc rId="18046" sId="5">
    <oc r="E97">
      <v>31900</v>
    </oc>
    <nc r="E97"/>
  </rcc>
  <rcc rId="18047" sId="5">
    <oc r="E98">
      <v>7590</v>
    </oc>
    <nc r="E98"/>
  </rcc>
  <rcc rId="18048" sId="5">
    <oc r="E99">
      <v>41405</v>
    </oc>
    <nc r="E99"/>
  </rcc>
  <rcc rId="18049" sId="5">
    <oc r="E100">
      <v>29320</v>
    </oc>
    <nc r="E100"/>
  </rcc>
  <rcc rId="18050" sId="5">
    <oc r="E101">
      <v>27670</v>
    </oc>
    <nc r="E101"/>
  </rcc>
  <rcc rId="18051" sId="5">
    <oc r="E102">
      <v>15040</v>
    </oc>
    <nc r="E102"/>
  </rcc>
  <rcc rId="18052" sId="5">
    <oc r="E103">
      <v>13325</v>
    </oc>
    <nc r="E103"/>
  </rcc>
  <rcc rId="18053" sId="5">
    <oc r="E104">
      <v>22955</v>
    </oc>
    <nc r="E104"/>
  </rcc>
  <rcc rId="18054" sId="5">
    <oc r="E105">
      <v>3300</v>
    </oc>
    <nc r="E105"/>
  </rcc>
  <rcc rId="18055" sId="5">
    <oc r="E106">
      <v>8130</v>
    </oc>
    <nc r="E106"/>
  </rcc>
  <rcc rId="18056" sId="5">
    <oc r="E107">
      <v>5480</v>
    </oc>
    <nc r="E107"/>
  </rcc>
  <rcc rId="18057" sId="5">
    <oc r="E108">
      <v>96110</v>
    </oc>
    <nc r="E108"/>
  </rcc>
  <rcc rId="18058" sId="5">
    <oc r="E109">
      <v>34940</v>
    </oc>
    <nc r="E109"/>
  </rcc>
  <rcc rId="18059" sId="5">
    <oc r="E110">
      <v>11120</v>
    </oc>
    <nc r="E110"/>
  </rcc>
  <rcc rId="18060" sId="5">
    <oc r="E111">
      <v>23310</v>
    </oc>
    <nc r="E111"/>
  </rcc>
  <rcc rId="18061" sId="5">
    <oc r="E112">
      <v>4300</v>
    </oc>
    <nc r="E112"/>
  </rcc>
  <rcc rId="18062" sId="5">
    <oc r="E113">
      <v>18300</v>
    </oc>
    <nc r="E113"/>
  </rcc>
  <rcc rId="18063" sId="5">
    <oc r="E114">
      <v>10190</v>
    </oc>
    <nc r="E114"/>
  </rcc>
  <rcc rId="18064" sId="5">
    <oc r="E115">
      <v>45360</v>
    </oc>
    <nc r="E115"/>
  </rcc>
  <rcc rId="18065" sId="5">
    <oc r="E116">
      <v>34820</v>
    </oc>
    <nc r="E116"/>
  </rcc>
  <rcc rId="18066" sId="5">
    <oc r="E117">
      <v>94455</v>
    </oc>
    <nc r="E117"/>
  </rcc>
  <rcc rId="18067" sId="5">
    <oc r="E118">
      <v>37690</v>
    </oc>
    <nc r="E118"/>
  </rcc>
  <rcc rId="18068" sId="5">
    <oc r="E119">
      <v>1075</v>
    </oc>
    <nc r="E119"/>
  </rcc>
  <rcc rId="18069" sId="5">
    <oc r="E120">
      <v>85360</v>
    </oc>
    <nc r="E120"/>
  </rcc>
  <rcc rId="18070" sId="5">
    <oc r="E121">
      <v>82200</v>
    </oc>
    <nc r="E121"/>
  </rcc>
  <rcc rId="18071" sId="5">
    <oc r="E122">
      <v>15205</v>
    </oc>
    <nc r="E122"/>
  </rcc>
  <rcc rId="18072" sId="5">
    <oc r="E123">
      <v>4690</v>
    </oc>
    <nc r="E123"/>
  </rcc>
  <rcc rId="18073" sId="5">
    <oc r="E124">
      <v>7585</v>
    </oc>
    <nc r="E124"/>
  </rcc>
  <rcc rId="18074" sId="5">
    <oc r="E125">
      <v>8900</v>
    </oc>
    <nc r="E125"/>
  </rcc>
  <rcc rId="18075" sId="5">
    <oc r="E126">
      <v>29480</v>
    </oc>
    <nc r="E126"/>
  </rcc>
  <rcc rId="18076" sId="5">
    <oc r="E127">
      <v>56260</v>
    </oc>
    <nc r="E127"/>
  </rcc>
  <rcc rId="18077" sId="5">
    <oc r="E128">
      <v>6840</v>
    </oc>
    <nc r="E128"/>
  </rcc>
  <rcc rId="18078" sId="5">
    <oc r="E129">
      <v>14800</v>
    </oc>
    <nc r="E129"/>
  </rcc>
  <rcc rId="18079" sId="5">
    <oc r="E130">
      <v>10495</v>
    </oc>
    <nc r="E130"/>
  </rcc>
  <rcc rId="18080" sId="5">
    <oc r="E131">
      <v>7630</v>
    </oc>
    <nc r="E131"/>
  </rcc>
  <rcc rId="18081" sId="5">
    <oc r="E132">
      <v>8880</v>
    </oc>
    <nc r="E132"/>
  </rcc>
  <rcc rId="18082" sId="5">
    <oc r="E133">
      <v>18110</v>
    </oc>
    <nc r="E133"/>
  </rcc>
  <rcc rId="18083" sId="5">
    <oc r="E134">
      <v>16925</v>
    </oc>
    <nc r="E134"/>
  </rcc>
  <rcc rId="18084" sId="5">
    <oc r="E135">
      <v>29850</v>
    </oc>
    <nc r="E135"/>
  </rcc>
  <rcc rId="18085" sId="5">
    <oc r="E136">
      <v>57040</v>
    </oc>
    <nc r="E136"/>
  </rcc>
  <rcc rId="18086" sId="5">
    <oc r="E137">
      <v>27615</v>
    </oc>
    <nc r="E137"/>
  </rcc>
  <rcc rId="18087" sId="5">
    <oc r="E138">
      <v>26660</v>
    </oc>
    <nc r="E138"/>
  </rcc>
  <rcc rId="18088" sId="5">
    <oc r="E139">
      <v>39635</v>
    </oc>
    <nc r="E139"/>
  </rcc>
  <rcc rId="18089" sId="5">
    <oc r="E140">
      <v>17835</v>
    </oc>
    <nc r="E140"/>
  </rcc>
  <rcc rId="18090" sId="5">
    <oc r="E141">
      <v>7970</v>
    </oc>
    <nc r="E141"/>
  </rcc>
  <rcc rId="18091" sId="5">
    <oc r="E142">
      <v>25230</v>
    </oc>
    <nc r="E142"/>
  </rcc>
  <rcc rId="18092" sId="5">
    <oc r="E143">
      <v>40830</v>
    </oc>
    <nc r="E143"/>
  </rcc>
  <rcc rId="18093" sId="5">
    <oc r="E144">
      <v>53830</v>
    </oc>
    <nc r="E144"/>
  </rcc>
  <rcc rId="18094" sId="5">
    <oc r="E145">
      <v>9415</v>
    </oc>
    <nc r="E145"/>
  </rcc>
  <rcc rId="18095" sId="5">
    <oc r="E146">
      <v>10960</v>
    </oc>
    <nc r="E146"/>
  </rcc>
  <rcc rId="18096" sId="5">
    <oc r="E147">
      <v>27535</v>
    </oc>
    <nc r="E147"/>
  </rcc>
  <rcc rId="18097" sId="5">
    <oc r="E148">
      <v>12760</v>
    </oc>
    <nc r="E148"/>
  </rcc>
  <rcc rId="18098" sId="5">
    <oc r="E149">
      <v>39400</v>
    </oc>
    <nc r="E149"/>
  </rcc>
  <rcc rId="18099" sId="5">
    <oc r="E150">
      <v>38085</v>
    </oc>
    <nc r="E150"/>
  </rcc>
  <rcc rId="18100" sId="5">
    <oc r="E151">
      <v>43125</v>
    </oc>
    <nc r="E151"/>
  </rcc>
  <rcc rId="18101" sId="5">
    <oc r="E152">
      <v>22320</v>
    </oc>
    <nc r="E152"/>
  </rcc>
  <rcc rId="18102" sId="5">
    <oc r="E153">
      <v>1405</v>
    </oc>
    <nc r="E153"/>
  </rcc>
  <rcc rId="18103" sId="5">
    <oc r="E154">
      <v>27850</v>
    </oc>
    <nc r="E154"/>
  </rcc>
  <rcc rId="18104" sId="5">
    <oc r="E155">
      <v>72535</v>
    </oc>
    <nc r="E155"/>
  </rcc>
  <rcc rId="18105" sId="5">
    <oc r="E156">
      <v>22750</v>
    </oc>
    <nc r="E156"/>
  </rcc>
  <rcc rId="18106" sId="5">
    <oc r="E157">
      <v>34705</v>
    </oc>
    <nc r="E157"/>
  </rcc>
  <rcc rId="18107" sId="5">
    <oc r="E158">
      <v>3255</v>
    </oc>
    <nc r="E158"/>
  </rcc>
  <rcc rId="18108" sId="5">
    <oc r="E159">
      <v>6970</v>
    </oc>
    <nc r="E159"/>
  </rcc>
  <rcc rId="18109" sId="5">
    <oc r="E160">
      <v>11010</v>
    </oc>
    <nc r="E160"/>
  </rcc>
  <rcc rId="18110" sId="5">
    <oc r="E161">
      <v>90895</v>
    </oc>
    <nc r="E161"/>
  </rcc>
  <rcc rId="18111" sId="5">
    <oc r="E162">
      <v>69800</v>
    </oc>
    <nc r="E162"/>
  </rcc>
  <rcc rId="18112" sId="5">
    <oc r="E163">
      <v>18170</v>
    </oc>
    <nc r="E163"/>
  </rcc>
  <rcc rId="18113" sId="5">
    <oc r="E164">
      <v>46400</v>
    </oc>
    <nc r="E164"/>
  </rcc>
  <rcc rId="18114" sId="5">
    <oc r="E165">
      <v>28880</v>
    </oc>
    <nc r="E165"/>
  </rcc>
  <rcc rId="18115" sId="5">
    <oc r="E166">
      <v>21860</v>
    </oc>
    <nc r="E166"/>
  </rcc>
  <rcc rId="18116" sId="5">
    <oc r="E168">
      <v>12590</v>
    </oc>
    <nc r="E168"/>
  </rcc>
  <rcc rId="18117" sId="5">
    <oc r="E169">
      <v>12090</v>
    </oc>
    <nc r="E169"/>
  </rcc>
  <rcc rId="18118" sId="5">
    <oc r="E170">
      <v>9335</v>
    </oc>
    <nc r="E170"/>
  </rcc>
  <rcc rId="18119" sId="5">
    <oc r="E171">
      <v>68815</v>
    </oc>
    <nc r="E171"/>
  </rcc>
  <rcc rId="18120" sId="5">
    <oc r="E172">
      <v>38620</v>
    </oc>
    <nc r="E172"/>
  </rcc>
  <rcc rId="18121" sId="5">
    <oc r="E173">
      <v>17795</v>
    </oc>
    <nc r="E173"/>
  </rcc>
  <rcc rId="18122" sId="5">
    <oc r="E174">
      <v>9110</v>
    </oc>
    <nc r="E174"/>
  </rcc>
  <rcc rId="18123" sId="5">
    <oc r="E175">
      <v>50965</v>
    </oc>
    <nc r="E175"/>
  </rcc>
  <rcc rId="18124" sId="5">
    <oc r="E176">
      <v>44180</v>
    </oc>
    <nc r="E176"/>
  </rcc>
  <rcc rId="18125" sId="5">
    <oc r="E177">
      <v>30570</v>
    </oc>
    <nc r="E177"/>
  </rcc>
  <rcc rId="18126" sId="5">
    <oc r="E178">
      <v>125850</v>
    </oc>
    <nc r="E178"/>
  </rcc>
  <rcc rId="18127" sId="5">
    <oc r="E179">
      <v>46910</v>
    </oc>
    <nc r="E179"/>
  </rcc>
  <rcc rId="18128" sId="5">
    <oc r="E180">
      <v>37585</v>
    </oc>
    <nc r="E180"/>
  </rcc>
  <rcc rId="18129" sId="5">
    <oc r="E181">
      <v>8820</v>
    </oc>
    <nc r="E181"/>
  </rcc>
  <rcc rId="18130" sId="5">
    <oc r="E182">
      <v>7800</v>
    </oc>
    <nc r="E182"/>
  </rcc>
  <rcc rId="18131" sId="5">
    <oc r="E183">
      <v>30350</v>
    </oc>
    <nc r="E183"/>
  </rcc>
  <rcc rId="18132" sId="5">
    <oc r="E184">
      <v>21420</v>
    </oc>
    <nc r="E184"/>
  </rcc>
  <rcc rId="18133" sId="5">
    <oc r="E185">
      <v>9395</v>
    </oc>
    <nc r="E185"/>
  </rcc>
  <rcc rId="18134" sId="5">
    <oc r="E186">
      <v>16910</v>
    </oc>
    <nc r="E186"/>
  </rcc>
  <rcc rId="18135" sId="5">
    <oc r="E187">
      <v>40045</v>
    </oc>
    <nc r="E187"/>
  </rcc>
  <rcc rId="18136" sId="5">
    <oc r="E188">
      <v>12185</v>
    </oc>
    <nc r="E188"/>
  </rcc>
  <rcc rId="18137" sId="5">
    <oc r="E189">
      <v>120280</v>
    </oc>
    <nc r="E189"/>
  </rcc>
  <rcc rId="18138" sId="5">
    <oc r="E190">
      <v>5280</v>
    </oc>
    <nc r="E190"/>
  </rcc>
  <rcc rId="18139" sId="5">
    <oc r="E191">
      <v>22770</v>
    </oc>
    <nc r="E191"/>
  </rcc>
  <rcc rId="18140" sId="5">
    <oc r="E192">
      <v>31180</v>
    </oc>
    <nc r="E192"/>
  </rcc>
  <rcc rId="18141" sId="5">
    <oc r="E193">
      <v>22990</v>
    </oc>
    <nc r="E193"/>
  </rcc>
  <rcc rId="18142" sId="5">
    <oc r="E194">
      <v>10225</v>
    </oc>
    <nc r="E194"/>
  </rcc>
  <rcc rId="18143" sId="5">
    <oc r="E195">
      <v>8980</v>
    </oc>
    <nc r="E195"/>
  </rcc>
  <rcc rId="18144" sId="5">
    <oc r="E196">
      <v>15440</v>
    </oc>
    <nc r="E196"/>
  </rcc>
  <rcc rId="18145" sId="5">
    <oc r="E197">
      <v>8670</v>
    </oc>
    <nc r="E197"/>
  </rcc>
  <rcc rId="18146" sId="5">
    <oc r="E198">
      <v>16520</v>
    </oc>
    <nc r="E198"/>
  </rcc>
  <rcc rId="18147" sId="5">
    <oc r="E199">
      <v>16150</v>
    </oc>
    <nc r="E199"/>
  </rcc>
  <rcc rId="18148" sId="5">
    <oc r="E200">
      <v>21455</v>
    </oc>
    <nc r="E200"/>
  </rcc>
  <rcc rId="18149" sId="5">
    <oc r="E201">
      <v>14220</v>
    </oc>
    <nc r="E201"/>
  </rcc>
  <rrc rId="18150" sId="5" ref="A52:XFD52" action="insert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</rrc>
  <rcc rId="18151" sId="5" odxf="1" dxf="1">
    <nc r="B52" t="inlineStr">
      <is>
        <t>Писарева Е.И.</t>
      </is>
    </nc>
    <odxf>
      <border outline="0">
        <left/>
      </border>
    </odxf>
    <ndxf>
      <border outline="0">
        <left style="thin">
          <color indexed="64"/>
        </left>
      </border>
    </ndxf>
  </rcc>
  <rfmt sheetId="5" sqref="B51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5" sqref="C5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5" sqref="C52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B51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152" sId="5">
    <nc r="C52" t="inlineStr">
      <is>
        <t>46583292-22</t>
      </is>
    </nc>
  </rcc>
  <rfmt sheetId="5" sqref="D52" start="0" length="0">
    <dxf>
      <fill>
        <patternFill patternType="none">
          <bgColor indexed="65"/>
        </patternFill>
      </fill>
      <border outline="0">
        <left style="medium">
          <color indexed="64"/>
        </left>
      </border>
    </dxf>
  </rfmt>
  <rfmt sheetId="5" sqref="E52" start="0" length="0">
    <dxf>
      <fill>
        <patternFill patternType="none">
          <bgColor indexed="65"/>
        </patternFill>
      </fill>
    </dxf>
  </rfmt>
  <rcc rId="18153" sId="5" odxf="1" dxf="1">
    <nc r="F52">
      <f>E52-D52</f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18154" sId="5">
    <nc r="D52">
      <v>0</v>
    </nc>
  </rcc>
  <rcc rId="18155" sId="5">
    <oc r="F51">
      <v>222</v>
    </oc>
    <nc r="F51">
      <v>30</v>
    </nc>
  </rcc>
  <rrc rId="18156" sId="5" ref="A65:XFD65" action="insert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</rrc>
  <rcc rId="18157" sId="5" odxf="1" dxf="1">
    <nc r="B65" t="inlineStr">
      <is>
        <t>Корнеев Василий Анатольевич</t>
      </is>
    </nc>
    <odxf>
      <border outline="0">
        <left/>
      </border>
    </odxf>
    <ndxf>
      <border outline="0">
        <left style="thin">
          <color indexed="64"/>
        </left>
      </border>
    </ndxf>
  </rcc>
  <rfmt sheetId="5" sqref="B65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C65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158" sId="5">
    <nc r="C65" t="inlineStr">
      <is>
        <t>46560980-22</t>
      </is>
    </nc>
  </rcc>
  <rfmt sheetId="5" sqref="D65" start="0" length="0">
    <dxf>
      <fill>
        <patternFill patternType="none">
          <bgColor indexed="65"/>
        </patternFill>
      </fill>
    </dxf>
  </rfmt>
  <rfmt sheetId="5" sqref="E65" start="0" length="0">
    <dxf>
      <fill>
        <patternFill patternType="none">
          <bgColor indexed="65"/>
        </patternFill>
      </fill>
    </dxf>
  </rfmt>
  <rcc rId="18159" sId="5" odxf="1" dxf="1">
    <nc r="F65">
      <f>E65-D65</f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18160" sId="5">
    <nc r="D65">
      <v>0</v>
    </nc>
  </rcc>
  <rcc rId="18161" sId="5">
    <oc r="F64">
      <v>131</v>
    </oc>
    <nc r="F64">
      <v>18</v>
    </nc>
  </rcc>
  <rrc rId="18162" sId="5" ref="A170:XFD170" action="insert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</rrc>
  <rfmt sheetId="5" sqref="B170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D170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E169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C170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D170" start="0" length="0">
    <dxf>
      <font>
        <sz val="9"/>
        <color auto="1"/>
        <name val="Arial Cyr"/>
        <scheme val="none"/>
      </font>
      <alignment horizontal="left" vertical="center" readingOrder="0"/>
    </dxf>
  </rfmt>
  <rfmt sheetId="5" sqref="E170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163" sId="5" odxf="1" dxf="1">
    <nc r="F170">
      <f>E170-D170</f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18164" sId="5">
    <nc r="D170">
      <v>0</v>
    </nc>
  </rcc>
  <rcc rId="18165" sId="5">
    <nc r="B170" t="inlineStr">
      <is>
        <t>Большедворский Александр Григорьевич</t>
      </is>
    </nc>
  </rcc>
  <rcc rId="18166" sId="5">
    <nc r="C170" t="inlineStr">
      <is>
        <t>46223996-22</t>
      </is>
    </nc>
  </rcc>
  <rcc rId="18167" sId="5">
    <oc r="F169">
      <v>151</v>
    </oc>
    <nc r="F169">
      <v>21</v>
    </nc>
  </rcc>
  <rcmt sheetId="5" cell="F51" guid="{D37B41A7-1E3A-4789-B796-9A6A1E2EB490}" author="HP" oldLength="63" newLength="19"/>
  <rcmt sheetId="5" cell="F64" guid="{41E8F0F0-8660-47D9-B41D-FA082A84142B}" author="HP" oldLength="72" newLength="19"/>
  <rcmt sheetId="5" cell="F169" guid="{6C971EDF-4224-48F8-BCC1-B805AECD540A}" author="HP" oldLength="73" newLength="19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77" sId="5">
    <oc r="C96" t="inlineStr">
      <is>
        <t>19364376-14</t>
      </is>
    </oc>
    <nc r="C96" t="inlineStr">
      <is>
        <t>46915828-22</t>
      </is>
    </nc>
  </rcc>
  <rcc rId="18178" sId="5">
    <oc r="D96">
      <v>15030</v>
    </oc>
    <nc r="D96">
      <v>0</v>
    </nc>
  </rcc>
  <rcc rId="18179" sId="6">
    <oc r="E1" t="inlineStr">
      <is>
        <t>Октябрь</t>
      </is>
    </oc>
    <nc r="E1" t="inlineStr">
      <is>
        <t>Ноябрь</t>
      </is>
    </nc>
  </rcc>
  <rcc rId="18180" sId="6" numFmtId="19">
    <oc r="D6">
      <v>44828</v>
    </oc>
    <nc r="D6">
      <v>44858</v>
    </nc>
  </rcc>
  <rcc rId="18181" sId="6" numFmtId="19">
    <oc r="E6">
      <v>44858</v>
    </oc>
    <nc r="E6">
      <v>44889</v>
    </nc>
  </rcc>
  <rcc rId="18182" sId="6">
    <oc r="D7">
      <v>8605</v>
    </oc>
    <nc r="D7">
      <v>8766</v>
    </nc>
  </rcc>
  <rcc rId="18183" sId="6">
    <oc r="D8">
      <v>13673</v>
    </oc>
    <nc r="D8">
      <v>14071</v>
    </nc>
  </rcc>
  <rfmt sheetId="6" sqref="D9" start="0" length="0">
    <dxf>
      <fill>
        <patternFill>
          <bgColor theme="4" tint="0.79998168889431442"/>
        </patternFill>
      </fill>
    </dxf>
  </rfmt>
  <rcc rId="18184" sId="6" odxf="1" dxf="1">
    <oc r="D10">
      <v>36251</v>
    </oc>
    <nc r="D10">
      <v>36756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8185" sId="6" odxf="1" dxf="1">
    <oc r="D11">
      <v>38310</v>
    </oc>
    <nc r="D11">
      <v>38906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186" sId="6">
    <oc r="D12">
      <v>23173</v>
    </oc>
    <nc r="D12">
      <v>23432</v>
    </nc>
  </rcc>
  <rfmt sheetId="6" sqref="D13" start="0" length="0">
    <dxf>
      <fill>
        <patternFill>
          <bgColor theme="4" tint="0.79998168889431442"/>
        </patternFill>
      </fill>
    </dxf>
  </rfmt>
  <rfmt sheetId="6" sqref="D14" start="0" length="0">
    <dxf>
      <fill>
        <patternFill>
          <bgColor theme="4" tint="0.79998168889431442"/>
        </patternFill>
      </fill>
    </dxf>
  </rfmt>
  <rcc rId="18187" sId="6">
    <oc r="D16">
      <v>619</v>
    </oc>
    <nc r="D16">
      <v>639</v>
    </nc>
  </rcc>
  <rcc rId="18188" sId="6">
    <oc r="D17">
      <v>943</v>
    </oc>
    <nc r="D17">
      <v>981</v>
    </nc>
  </rcc>
  <rcc rId="18189" sId="6">
    <oc r="D20">
      <v>39899</v>
    </oc>
    <nc r="D20">
      <v>39949</v>
    </nc>
  </rcc>
  <rcc rId="18190" sId="6">
    <oc r="D21">
      <v>22024</v>
    </oc>
    <nc r="D21">
      <v>22420</v>
    </nc>
  </rcc>
  <rcc rId="18191" sId="6">
    <oc r="D23">
      <v>4968</v>
    </oc>
    <nc r="D23">
      <v>5082</v>
    </nc>
  </rcc>
  <rcc rId="18192" sId="6">
    <oc r="D24">
      <v>25850</v>
    </oc>
    <nc r="D24">
      <v>25950</v>
    </nc>
  </rcc>
  <rcc rId="18193" sId="6">
    <oc r="D25">
      <v>15587</v>
    </oc>
    <nc r="D25">
      <v>15681</v>
    </nc>
  </rcc>
  <rcc rId="18194" sId="6">
    <oc r="D29">
      <v>57241</v>
    </oc>
    <nc r="D29">
      <v>57999</v>
    </nc>
  </rcc>
  <rcc rId="18195" sId="6">
    <oc r="D30">
      <v>5338</v>
    </oc>
    <nc r="D30">
      <v>5430</v>
    </nc>
  </rcc>
  <rcc rId="18196" sId="6">
    <oc r="D31">
      <v>22758</v>
    </oc>
    <nc r="D31">
      <v>23758</v>
    </nc>
  </rcc>
  <rcc rId="18197" sId="6">
    <oc r="D32">
      <v>28845</v>
    </oc>
    <nc r="D32">
      <v>29377</v>
    </nc>
  </rcc>
  <rcc rId="18198" sId="6">
    <oc r="D33">
      <v>20683</v>
    </oc>
    <nc r="D33">
      <v>21263</v>
    </nc>
  </rcc>
  <rcc rId="18199" sId="6">
    <oc r="D34">
      <v>70900</v>
    </oc>
    <nc r="D34">
      <v>71938</v>
    </nc>
  </rcc>
  <rfmt sheetId="6" sqref="D35" start="0" length="0">
    <dxf>
      <fill>
        <patternFill>
          <bgColor theme="4" tint="0.79998168889431442"/>
        </patternFill>
      </fill>
    </dxf>
  </rfmt>
  <rcc rId="18200" sId="6">
    <oc r="D37">
      <v>23956</v>
    </oc>
    <nc r="D37">
      <v>24190</v>
    </nc>
  </rcc>
  <rcc rId="18201" sId="6">
    <oc r="D39">
      <v>19471</v>
    </oc>
    <nc r="D39">
      <v>19545</v>
    </nc>
  </rcc>
  <rcc rId="18202" sId="6">
    <oc r="D40">
      <v>40131</v>
    </oc>
    <nc r="D40">
      <v>40207</v>
    </nc>
  </rcc>
  <rcc rId="18203" sId="6">
    <oc r="D41">
      <v>536</v>
    </oc>
    <nc r="D41">
      <v>551</v>
    </nc>
  </rcc>
  <rcc rId="18204" sId="6">
    <oc r="E7">
      <v>8766</v>
    </oc>
    <nc r="E7"/>
  </rcc>
  <rcc rId="18205" sId="6">
    <oc r="E8">
      <v>14071</v>
    </oc>
    <nc r="E8"/>
  </rcc>
  <rcc rId="18206" sId="6">
    <oc r="E9">
      <v>314</v>
    </oc>
    <nc r="E9"/>
  </rcc>
  <rcc rId="18207" sId="6">
    <oc r="E10">
      <v>36756</v>
    </oc>
    <nc r="E10"/>
  </rcc>
  <rcc rId="18208" sId="6">
    <oc r="E11">
      <v>38906</v>
    </oc>
    <nc r="E11"/>
  </rcc>
  <rcc rId="18209" sId="6">
    <oc r="E12">
      <v>23432</v>
    </oc>
    <nc r="E12"/>
  </rcc>
  <rcc rId="18210" sId="6">
    <oc r="E13">
      <v>1317</v>
    </oc>
    <nc r="E13"/>
  </rcc>
  <rcc rId="18211" sId="6">
    <oc r="E14">
      <v>1853</v>
    </oc>
    <nc r="E14"/>
  </rcc>
  <rcc rId="18212" sId="6">
    <oc r="E15">
      <v>10036</v>
    </oc>
    <nc r="E15"/>
  </rcc>
  <rcc rId="18213" sId="6">
    <oc r="E16">
      <v>639</v>
    </oc>
    <nc r="E16"/>
  </rcc>
  <rcc rId="18214" sId="6">
    <oc r="E17">
      <v>981</v>
    </oc>
    <nc r="E17"/>
  </rcc>
  <rcc rId="18215" sId="6">
    <oc r="E20">
      <v>39949</v>
    </oc>
    <nc r="E20"/>
  </rcc>
  <rcc rId="18216" sId="6">
    <oc r="E21">
      <v>22420</v>
    </oc>
    <nc r="E21"/>
  </rcc>
  <rcc rId="18217" sId="6">
    <oc r="E22">
      <v>31968</v>
    </oc>
    <nc r="E22"/>
  </rcc>
  <rcc rId="18218" sId="6">
    <oc r="E23">
      <v>5082</v>
    </oc>
    <nc r="E23"/>
  </rcc>
  <rcc rId="18219" sId="6">
    <oc r="E24">
      <v>25950</v>
    </oc>
    <nc r="E24"/>
  </rcc>
  <rcc rId="18220" sId="6">
    <oc r="E25">
      <v>15681</v>
    </oc>
    <nc r="E25"/>
  </rcc>
  <rcc rId="18221" sId="6">
    <oc r="E26">
      <v>24624</v>
    </oc>
    <nc r="E26"/>
  </rcc>
  <rcc rId="18222" sId="6">
    <oc r="E29">
      <v>57999</v>
    </oc>
    <nc r="E29"/>
  </rcc>
  <rcc rId="18223" sId="6">
    <oc r="E30">
      <v>5430</v>
    </oc>
    <nc r="E30"/>
  </rcc>
  <rcc rId="18224" sId="6">
    <oc r="E31">
      <v>23758</v>
    </oc>
    <nc r="E31"/>
  </rcc>
  <rcc rId="18225" sId="6">
    <oc r="E32">
      <v>29377</v>
    </oc>
    <nc r="E32"/>
  </rcc>
  <rcc rId="18226" sId="6">
    <oc r="E33">
      <v>21263</v>
    </oc>
    <nc r="E33"/>
  </rcc>
  <rcc rId="18227" sId="6">
    <oc r="E34">
      <v>71938</v>
    </oc>
    <nc r="E34"/>
  </rcc>
  <rcc rId="18228" sId="6">
    <oc r="E35">
      <v>1269</v>
    </oc>
    <nc r="E35"/>
  </rcc>
  <rcc rId="18229" sId="6">
    <oc r="E36">
      <v>8102</v>
    </oc>
    <nc r="E36"/>
  </rcc>
  <rcc rId="18230" sId="6">
    <oc r="E37">
      <v>24190</v>
    </oc>
    <nc r="E37"/>
  </rcc>
  <rcc rId="18231" sId="6">
    <oc r="E38">
      <v>1417</v>
    </oc>
    <nc r="E38"/>
  </rcc>
  <rcc rId="18232" sId="6">
    <oc r="E39">
      <v>19545</v>
    </oc>
    <nc r="E39"/>
  </rcc>
  <rcc rId="18233" sId="6">
    <oc r="E40">
      <v>40207</v>
    </oc>
    <nc r="E40"/>
  </rcc>
  <rcc rId="18234" sId="6">
    <oc r="E41">
      <v>551</v>
    </oc>
    <nc r="E41"/>
  </rcc>
  <rcc rId="18235" sId="6">
    <oc r="D51">
      <v>47490</v>
    </oc>
    <nc r="D51">
      <v>48167</v>
    </nc>
  </rcc>
  <rcc rId="18236" sId="6">
    <oc r="D52">
      <v>70897</v>
    </oc>
    <nc r="D52">
      <v>71766</v>
    </nc>
  </rcc>
  <rcc rId="18237" sId="6" odxf="1" dxf="1">
    <oc r="D53">
      <v>29460</v>
    </oc>
    <nc r="D53">
      <v>30997</v>
    </nc>
    <odxf/>
    <ndxf/>
  </rcc>
  <rfmt sheetId="6" sqref="D54" start="0" length="0">
    <dxf/>
  </rfmt>
  <rfmt sheetId="6" sqref="D55" start="0" length="0">
    <dxf>
      <fill>
        <patternFill>
          <bgColor theme="4" tint="0.79998168889431442"/>
        </patternFill>
      </fill>
    </dxf>
  </rfmt>
  <rcc rId="18238" sId="6">
    <oc r="D57">
      <v>4437</v>
    </oc>
    <nc r="D57">
      <v>4593</v>
    </nc>
  </rcc>
  <rcc rId="18239" sId="6">
    <oc r="D58">
      <v>9374</v>
    </oc>
    <nc r="D58">
      <v>9901</v>
    </nc>
  </rcc>
  <rcc rId="18240" sId="6">
    <oc r="D59">
      <v>15467</v>
    </oc>
    <nc r="D59">
      <v>15778</v>
    </nc>
  </rcc>
  <rfmt sheetId="6" sqref="D60" start="0" length="0">
    <dxf>
      <fill>
        <patternFill>
          <bgColor theme="4" tint="0.79998168889431442"/>
        </patternFill>
      </fill>
    </dxf>
  </rfmt>
  <rcc rId="18241" sId="6">
    <oc r="D61">
      <v>22298</v>
    </oc>
    <nc r="D61">
      <v>22640</v>
    </nc>
  </rcc>
  <rcc rId="18242" sId="6">
    <oc r="D62">
      <v>25675</v>
    </oc>
    <nc r="D62">
      <v>25957</v>
    </nc>
  </rcc>
  <rcc rId="18243" sId="6">
    <oc r="D63">
      <v>45567</v>
    </oc>
    <nc r="D63">
      <v>47054</v>
    </nc>
  </rcc>
  <rcc rId="18244" sId="6">
    <oc r="D65">
      <v>1275</v>
    </oc>
    <nc r="D65">
      <v>2447</v>
    </nc>
  </rcc>
  <rcc rId="18245" sId="6">
    <oc r="D66">
      <v>29586</v>
    </oc>
    <nc r="D66">
      <v>30030</v>
    </nc>
  </rcc>
  <rcc rId="18246" sId="6">
    <oc r="D67">
      <v>77246</v>
    </oc>
    <nc r="D67">
      <v>78950</v>
    </nc>
  </rcc>
  <rcc rId="18247" sId="6">
    <oc r="D68">
      <v>12220</v>
    </oc>
    <nc r="D68">
      <v>12336</v>
    </nc>
  </rcc>
  <rcc rId="18248" sId="6" odxf="1" dxf="1">
    <oc r="D69">
      <v>4150</v>
    </oc>
    <nc r="D69">
      <v>4185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mt sheetId="6" cell="D69" guid="{00000000-0000-0000-0000-000000000000}" action="delete" author="HP"/>
  <rcc rId="18249" sId="6">
    <oc r="E51">
      <v>48167</v>
    </oc>
    <nc r="E51"/>
  </rcc>
  <rcc rId="18250" sId="6">
    <oc r="E52">
      <v>71766</v>
    </oc>
    <nc r="E52"/>
  </rcc>
  <rcc rId="18251" sId="6">
    <oc r="E53">
      <v>30997</v>
    </oc>
    <nc r="E53"/>
  </rcc>
  <rcc rId="18252" sId="6">
    <oc r="E55">
      <v>9405</v>
    </oc>
    <nc r="E55"/>
  </rcc>
  <rcc rId="18253" sId="6">
    <oc r="E56">
      <v>22282</v>
    </oc>
    <nc r="E56"/>
  </rcc>
  <rcc rId="18254" sId="6">
    <oc r="E57">
      <v>4593</v>
    </oc>
    <nc r="E57"/>
  </rcc>
  <rcc rId="18255" sId="6">
    <oc r="E58">
      <v>9901</v>
    </oc>
    <nc r="E58"/>
  </rcc>
  <rcc rId="18256" sId="6">
    <oc r="E59">
      <v>15778</v>
    </oc>
    <nc r="E59"/>
  </rcc>
  <rcc rId="18257" sId="6">
    <oc r="E60">
      <v>17880</v>
    </oc>
    <nc r="E60"/>
  </rcc>
  <rcc rId="18258" sId="6">
    <oc r="E61">
      <v>22640</v>
    </oc>
    <nc r="E61"/>
  </rcc>
  <rcc rId="18259" sId="6">
    <oc r="E62">
      <v>25957</v>
    </oc>
    <nc r="E62"/>
  </rcc>
  <rcc rId="18260" sId="6">
    <oc r="E63">
      <v>47054</v>
    </oc>
    <nc r="E63"/>
  </rcc>
  <rcc rId="18261" sId="6">
    <oc r="E64">
      <v>40</v>
    </oc>
    <nc r="E64"/>
  </rcc>
  <rcc rId="18262" sId="6">
    <oc r="E65">
      <v>2447</v>
    </oc>
    <nc r="E65"/>
  </rcc>
  <rcc rId="18263" sId="6">
    <oc r="E66">
      <v>30030</v>
    </oc>
    <nc r="E66"/>
  </rcc>
  <rcc rId="18264" sId="6">
    <oc r="E67">
      <v>78950</v>
    </oc>
    <nc r="E67"/>
  </rcc>
  <rcc rId="18265" sId="6">
    <oc r="E68">
      <v>12336</v>
    </oc>
    <nc r="E68"/>
  </rcc>
  <rcc rId="18266" sId="6">
    <oc r="E69">
      <v>4185</v>
    </oc>
    <nc r="E69"/>
  </rcc>
  <rcc rId="18267" sId="6">
    <oc r="D78">
      <v>50458</v>
    </oc>
    <nc r="D78">
      <v>50917</v>
    </nc>
  </rcc>
  <rcc rId="18268" sId="6">
    <oc r="D79">
      <v>13720</v>
    </oc>
    <nc r="D79">
      <v>13851</v>
    </nc>
  </rcc>
  <rcc rId="18269" sId="6">
    <oc r="D80">
      <v>9060</v>
    </oc>
    <nc r="D80">
      <v>9182</v>
    </nc>
  </rcc>
  <rcc rId="18270" sId="6">
    <oc r="D81">
      <v>1702</v>
    </oc>
    <nc r="D81">
      <v>1729</v>
    </nc>
  </rcc>
  <rcc rId="18271" sId="6">
    <oc r="E78">
      <v>50917</v>
    </oc>
    <nc r="E78"/>
  </rcc>
  <rcc rId="18272" sId="6">
    <oc r="E79">
      <v>13851</v>
    </oc>
    <nc r="E79"/>
  </rcc>
  <rcc rId="18273" sId="6">
    <oc r="E80">
      <v>9182</v>
    </oc>
    <nc r="E80"/>
  </rcc>
  <rcc rId="18274" sId="6">
    <oc r="E81">
      <v>1729</v>
    </oc>
    <nc r="E81"/>
  </rcc>
  <rcc rId="18275" sId="6">
    <oc r="D83">
      <v>39080</v>
    </oc>
    <nc r="D83">
      <v>39622</v>
    </nc>
  </rcc>
  <rcc rId="18276" sId="6">
    <oc r="D84">
      <v>148552</v>
    </oc>
    <nc r="D84">
      <v>150756</v>
    </nc>
  </rcc>
  <rcc rId="18277" sId="6">
    <oc r="D85">
      <v>42590</v>
    </oc>
    <nc r="D85">
      <v>43152</v>
    </nc>
  </rcc>
  <rcc rId="18278" sId="6" odxf="1" dxf="1">
    <oc r="D86">
      <v>29557</v>
    </oc>
    <nc r="D86">
      <v>30380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fmt sheetId="6" sqref="D87" start="0" length="0">
    <dxf>
      <fill>
        <patternFill>
          <bgColor theme="4" tint="0.79998168889431442"/>
        </patternFill>
      </fill>
    </dxf>
  </rfmt>
  <rcc rId="18279" sId="6">
    <oc r="D88">
      <v>749</v>
    </oc>
    <nc r="D88">
      <v>771</v>
    </nc>
  </rcc>
  <rcc rId="18280" sId="6">
    <oc r="D94">
      <v>71196</v>
    </oc>
    <nc r="D94">
      <v>71654</v>
    </nc>
  </rcc>
  <rcc rId="18281" sId="6">
    <oc r="D95">
      <v>10557</v>
    </oc>
    <nc r="D95">
      <v>11231</v>
    </nc>
  </rcc>
  <rcc rId="18282" sId="6">
    <oc r="E83">
      <v>39622</v>
    </oc>
    <nc r="E83"/>
  </rcc>
  <rcc rId="18283" sId="6">
    <oc r="E84">
      <v>150756</v>
    </oc>
    <nc r="E84"/>
  </rcc>
  <rcc rId="18284" sId="6">
    <oc r="E85">
      <v>43152</v>
    </oc>
    <nc r="E85"/>
  </rcc>
  <rcc rId="18285" sId="6">
    <oc r="E86">
      <v>30380</v>
    </oc>
    <nc r="E86"/>
  </rcc>
  <rcc rId="18286" sId="6">
    <oc r="E87">
      <v>12823</v>
    </oc>
    <nc r="E87"/>
  </rcc>
  <rcc rId="18287" sId="6">
    <oc r="E88">
      <v>771</v>
    </oc>
    <nc r="E88"/>
  </rcc>
  <rcc rId="18288" sId="6">
    <oc r="E92">
      <v>26753</v>
    </oc>
    <nc r="E92"/>
  </rcc>
  <rcc rId="18289" sId="6">
    <oc r="E94">
      <v>71654</v>
    </oc>
    <nc r="E94"/>
  </rcc>
  <rcc rId="18290" sId="6">
    <oc r="E95">
      <v>11231</v>
    </oc>
    <nc r="E95"/>
  </rcc>
  <rcc rId="18291" sId="7">
    <oc r="C13" t="inlineStr">
      <is>
        <t>Октябрь 2022г.</t>
      </is>
    </oc>
    <nc r="C13" t="inlineStr">
      <is>
        <t>Ноябрь 2022г.</t>
      </is>
    </nc>
  </rcc>
  <rcc rId="18292" sId="8">
    <oc r="C13" t="inlineStr">
      <is>
        <t>Октябрь 2022г.</t>
      </is>
    </oc>
    <nc r="C13" t="inlineStr">
      <is>
        <t>Ноябрь 2022г.</t>
      </is>
    </nc>
  </rcc>
  <rcc rId="18293" sId="9">
    <oc r="C7" t="inlineStr">
      <is>
        <t>Октябрь 2022г.</t>
      </is>
    </oc>
    <nc r="C7" t="inlineStr">
      <is>
        <t>Ноябрь 2022г.</t>
      </is>
    </nc>
  </rcc>
  <rcc rId="18294" sId="10">
    <oc r="A2" t="inlineStr">
      <is>
        <t>Октябрь 2022 года</t>
      </is>
    </oc>
    <nc r="A2" t="inlineStr">
      <is>
        <t>Ноябрь 2022 года</t>
      </is>
    </nc>
  </rcc>
  <rcc rId="18295" sId="13">
    <oc r="A1" t="inlineStr">
      <is>
        <t>СПРАВОЧНАЯ ИНФОРМАЦИЯ потребление коммунальных услуг в здании по адресу г.Химки, ул.Лавочкина, д.13 октябрь 2022г.</t>
      </is>
    </oc>
    <nc r="A1" t="inlineStr">
      <is>
        <t>СПРАВОЧНАЯ ИНФОРМАЦИЯ потребление коммунальных услуг в здании по адресу г.Химки, ул.Лавочкина, д.13 ноябрь 2022г.</t>
      </is>
    </nc>
  </rcc>
  <rcmt sheetId="6" cell="D69" guid="{B05BD4A9-DF20-413A-A93D-FF266558066C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05" sId="1">
    <oc r="A2" t="inlineStr">
      <is>
        <t>по потреблению электроэнергии за период с  24.10.2022г. по  23.11.2022г.</t>
      </is>
    </oc>
    <nc r="A2" t="inlineStr">
      <is>
        <t>по потреблению электроэнергии за период с  24.10.2022г. по  22.11.2022г.</t>
      </is>
    </nc>
  </rcc>
  <rcc rId="18306" sId="6" numFmtId="19">
    <oc r="E6">
      <v>44889</v>
    </oc>
    <nc r="E6">
      <v>44888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16" sId="1">
    <nc r="D8">
      <v>6579</v>
    </nc>
  </rcc>
  <rcc rId="18317" sId="1">
    <nc r="D9">
      <v>2701</v>
    </nc>
  </rcc>
  <rcc rId="18318" sId="1">
    <nc r="D10">
      <v>13201</v>
    </nc>
  </rcc>
  <rcc rId="18319" sId="1">
    <nc r="D11">
      <v>17227</v>
    </nc>
  </rcc>
  <rcc rId="18320" sId="1">
    <nc r="D12">
      <v>7055</v>
    </nc>
  </rcc>
  <rcc rId="18321" sId="1">
    <nc r="D14">
      <v>6475</v>
    </nc>
  </rcc>
  <rcc rId="18322" sId="1">
    <nc r="D15">
      <v>4661</v>
    </nc>
  </rcc>
  <rcc rId="18323" sId="1">
    <nc r="D16">
      <v>3764</v>
    </nc>
  </rcc>
  <rcc rId="18324" sId="1">
    <nc r="D17">
      <v>6800</v>
    </nc>
  </rcc>
  <rcc rId="18325" sId="1">
    <nc r="D18">
      <v>5792</v>
    </nc>
  </rcc>
  <rcc rId="18326" sId="1">
    <nc r="D20">
      <v>10937</v>
    </nc>
  </rcc>
  <rcc rId="18327" sId="1">
    <nc r="D21">
      <v>3061</v>
    </nc>
  </rcc>
  <rcc rId="18328" sId="1">
    <nc r="D22">
      <v>9349</v>
    </nc>
  </rcc>
  <rcc rId="18329" sId="1">
    <nc r="D23">
      <v>11435</v>
    </nc>
  </rcc>
  <rcc rId="18330" sId="1">
    <nc r="D24">
      <v>12434</v>
    </nc>
  </rcc>
  <rcc rId="18331" sId="1">
    <nc r="D40">
      <v>3716</v>
    </nc>
  </rcc>
  <rcc rId="18332" sId="1">
    <nc r="D41">
      <v>3480</v>
    </nc>
  </rcc>
  <rcc rId="18333" sId="1">
    <nc r="D43">
      <v>16953</v>
    </nc>
  </rcc>
  <rcc rId="18334" sId="1">
    <nc r="D44">
      <v>12273</v>
    </nc>
  </rcc>
  <rcc rId="18335" sId="1">
    <nc r="D46">
      <v>14299</v>
    </nc>
  </rcc>
  <rcc rId="18336" sId="1">
    <nc r="D47">
      <v>2324</v>
    </nc>
  </rcc>
  <rcc rId="18337" sId="1">
    <nc r="D48">
      <v>25575</v>
    </nc>
  </rcc>
  <rcc rId="18338" sId="1">
    <nc r="D49">
      <v>21253</v>
    </nc>
  </rcc>
  <rcc rId="18339" sId="1">
    <nc r="D50">
      <v>9678</v>
    </nc>
  </rcc>
  <rcc rId="18340" sId="1">
    <nc r="D56">
      <v>11222</v>
    </nc>
  </rcc>
  <rcc rId="18341" sId="1">
    <nc r="D57">
      <v>6501</v>
    </nc>
  </rcc>
  <rcc rId="18342" sId="1">
    <nc r="D58">
      <v>1322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52" sId="6">
    <nc r="E17">
      <v>1075</v>
    </nc>
  </rcc>
  <rcc rId="18353" sId="6">
    <nc r="E26">
      <v>24624</v>
    </nc>
  </rcc>
  <rcc rId="18354" sId="6">
    <nc r="E63">
      <v>48700</v>
    </nc>
  </rcc>
  <rcc rId="18355" sId="6">
    <nc r="E67">
      <v>80812</v>
    </nc>
  </rcc>
  <rcc rId="18356" sId="6">
    <nc r="E68">
      <v>12474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57" sId="6">
    <nc r="E20">
      <v>39990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58" sId="2">
    <nc r="E6">
      <v>835</v>
    </nc>
  </rcc>
  <rcc rId="18359" sId="2">
    <nc r="E7">
      <v>22075</v>
    </nc>
  </rcc>
  <rcc rId="18360" sId="2">
    <nc r="E8">
      <v>19180</v>
    </nc>
  </rcc>
  <rcc rId="18361" sId="2">
    <nc r="E9">
      <v>23005</v>
    </nc>
  </rcc>
  <rcc rId="18362" sId="2">
    <nc r="E10">
      <v>106000</v>
    </nc>
  </rcc>
  <rcc rId="18363" sId="2">
    <nc r="E11">
      <v>25650</v>
    </nc>
  </rcc>
  <rcc rId="18364" sId="2">
    <nc r="E12">
      <v>19655</v>
    </nc>
  </rcc>
  <rcc rId="18365" sId="2">
    <nc r="E13">
      <v>26040</v>
    </nc>
  </rcc>
  <rcc rId="18366" sId="2">
    <nc r="E14">
      <v>20065</v>
    </nc>
  </rcc>
  <rcc rId="18367" sId="2">
    <nc r="E15">
      <v>38425</v>
    </nc>
  </rcc>
  <rcc rId="18368" sId="2">
    <nc r="E16">
      <v>43165</v>
    </nc>
  </rcc>
  <rcc rId="18369" sId="2">
    <nc r="E17">
      <v>31165</v>
    </nc>
  </rcc>
  <rcc rId="18370" sId="2">
    <nc r="E18">
      <v>14955</v>
    </nc>
  </rcc>
  <rcc rId="18371" sId="2">
    <nc r="E19">
      <v>2095</v>
    </nc>
  </rcc>
  <rcc rId="18372" sId="2">
    <nc r="E20">
      <v>1745</v>
    </nc>
  </rcc>
  <rcc rId="18373" sId="2">
    <nc r="E21">
      <v>25115</v>
    </nc>
  </rcc>
  <rcc rId="18374" sId="2">
    <nc r="E22">
      <v>5935</v>
    </nc>
  </rcc>
  <rcc rId="18375" sId="2">
    <nc r="E24">
      <v>10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385" sId="2" ref="A23:XFD23" action="deleteRow">
    <undo index="0" exp="ref" v="1" dr="F23" r="G119" sId="2"/>
    <undo index="2" exp="area" ref3D="1" dr="$K$1:$L$1048576" dn="Z_59BB3A05_2517_4212_B4B0_766CE27362F6_.wvu.Cols" sId="2"/>
    <undo index="1" exp="area" ref3D="1" dr="$H$1:$I$1048576" dn="Z_59BB3A05_2517_4212_B4B0_766CE27362F6_.wvu.Cols" sId="2"/>
    <undo index="2" exp="area" ref3D="1" dr="$K$1:$L$1048576" dn="Z_1298D0A2_0CF6_434E_A6CD_B210E2963ADD_.wvu.Cols" sId="2"/>
    <undo index="1" exp="area" ref3D="1" dr="$H$1:$I$1048576" dn="Z_1298D0A2_0CF6_434E_A6CD_B210E2963ADD_.wvu.Cols" sId="2"/>
    <undo index="2" exp="area" ref3D="1" dr="$K$1:$L$1048576" dn="Z_11E80AD0_6AA7_470D_8311_11AF96F196E5_.wvu.Cols" sId="2"/>
    <undo index="1" exp="area" ref3D="1" dr="$H$1:$I$1048576" dn="Z_11E80AD0_6AA7_470D_8311_11AF96F196E5_.wvu.Cols" sId="2"/>
    <rfmt sheetId="2" xfDxf="1" sqref="A23:XFD23" start="0" length="0"/>
    <rcc rId="0" sId="2" dxf="1">
      <nc r="A23" t="inlineStr">
        <is>
          <t>1/ 18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2" s="1" dxf="1">
      <nc r="B23" t="inlineStr">
        <is>
          <t>Габуния Реваз Омарович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2" s="1" dxf="1">
      <nc r="C23" t="inlineStr">
        <is>
          <t>0281549-05</t>
        </is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fmt sheetId="2" sqref="D23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2" sqref="E23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2" dxf="1" numFmtId="4">
      <nc r="F23">
        <v>50</v>
      </nc>
      <ndxf>
        <font>
          <sz val="9"/>
          <color auto="1"/>
          <name val="Arial Cyr"/>
          <scheme val="none"/>
        </font>
        <numFmt numFmtId="1" formatCode="0"/>
        <fill>
          <patternFill patternType="solid">
            <bgColor rgb="FFFF000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2" dxf="1">
      <nc r="G23" t="inlineStr">
        <is>
          <t>Демонтаж</t>
        </is>
      </nc>
      <ndxf>
        <alignment horizontal="left" vertical="center" readingOrder="0"/>
      </ndxf>
    </rcc>
  </rrc>
  <rcc rId="18386" sId="2">
    <nc r="A23" t="inlineStr">
      <is>
        <t>1/ 18</t>
      </is>
    </nc>
  </rcc>
  <rcc rId="18387" sId="2">
    <nc r="E24">
      <v>6540</v>
    </nc>
  </rcc>
  <rcc rId="18388" sId="2">
    <nc r="E25">
      <v>13175</v>
    </nc>
  </rcc>
  <rcc rId="18389" sId="2">
    <nc r="E26">
      <v>11645</v>
    </nc>
  </rcc>
  <rcc rId="18390" sId="2">
    <nc r="E27">
      <v>48520</v>
    </nc>
  </rcc>
  <rcc rId="18391" sId="2">
    <nc r="E28">
      <v>11215</v>
    </nc>
  </rcc>
  <rcc rId="18392" sId="2">
    <nc r="E29">
      <v>52890</v>
    </nc>
  </rcc>
  <rcc rId="18393" sId="2">
    <nc r="E30">
      <v>6785</v>
    </nc>
  </rcc>
  <rcc rId="18394" sId="2">
    <nc r="E31">
      <v>2185</v>
    </nc>
  </rcc>
  <rcc rId="18395" sId="2">
    <nc r="E32">
      <v>24425</v>
    </nc>
  </rcc>
  <rcc rId="18396" sId="2">
    <nc r="E33">
      <v>119650</v>
    </nc>
  </rcc>
  <rcc rId="18397" sId="2">
    <nc r="E34">
      <v>44885</v>
    </nc>
  </rcc>
  <rcc rId="18398" sId="2">
    <nc r="E35">
      <v>55070</v>
    </nc>
  </rcc>
  <rcc rId="18399" sId="2">
    <nc r="E36">
      <v>13020</v>
    </nc>
  </rcc>
  <rcc rId="18400" sId="2">
    <nc r="E38">
      <v>37975</v>
    </nc>
  </rcc>
  <rcc rId="18401" sId="2">
    <nc r="E39">
      <v>29040</v>
    </nc>
  </rcc>
  <rcc rId="18402" sId="2">
    <nc r="E40">
      <v>27780</v>
    </nc>
  </rcc>
  <rcc rId="18403" sId="2">
    <nc r="E41">
      <v>29050</v>
    </nc>
  </rcc>
  <rcc rId="18404" sId="2">
    <nc r="E42">
      <v>30260</v>
    </nc>
  </rcc>
  <rcc rId="18405" sId="2">
    <nc r="E43">
      <v>4880</v>
    </nc>
  </rcc>
  <rcc rId="18406" sId="2">
    <nc r="E44">
      <v>31520</v>
    </nc>
  </rcc>
  <rcc rId="18407" sId="2">
    <nc r="E45">
      <v>20280</v>
    </nc>
  </rcc>
  <rcc rId="18408" sId="2">
    <nc r="E46">
      <v>39485</v>
    </nc>
  </rcc>
  <rcc rId="18409" sId="2">
    <nc r="E47">
      <v>50495</v>
    </nc>
  </rcc>
  <rcc rId="18410" sId="2">
    <nc r="E48">
      <v>41000</v>
    </nc>
  </rcc>
  <rcc rId="18411" sId="2">
    <nc r="E49">
      <v>87270</v>
    </nc>
  </rcc>
  <rcc rId="18412" sId="2">
    <nc r="E50">
      <v>72590</v>
    </nc>
  </rcc>
  <rcc rId="18413" sId="2">
    <nc r="E51">
      <v>8610</v>
    </nc>
  </rcc>
  <rcc rId="18414" sId="2">
    <nc r="E52">
      <v>10580</v>
    </nc>
  </rcc>
  <rcc rId="18415" sId="2">
    <nc r="E53">
      <v>19005</v>
    </nc>
  </rcc>
  <rcc rId="18416" sId="2">
    <nc r="E54">
      <v>10445</v>
    </nc>
  </rcc>
  <rcc rId="18417" sId="2">
    <nc r="E55">
      <v>43990</v>
    </nc>
  </rcc>
  <rcc rId="18418" sId="2">
    <nc r="E56">
      <v>10305</v>
    </nc>
  </rcc>
  <rcc rId="18419" sId="2">
    <nc r="E57">
      <v>83670</v>
    </nc>
  </rcc>
  <rcc rId="18420" sId="2">
    <nc r="E58">
      <v>22085</v>
    </nc>
  </rcc>
  <rcc rId="18421" sId="2">
    <nc r="E59">
      <v>21580</v>
    </nc>
  </rcc>
  <rcc rId="18422" sId="2">
    <nc r="E60">
      <v>12295</v>
    </nc>
  </rcc>
  <rcc rId="18423" sId="2">
    <nc r="E61">
      <v>69100</v>
    </nc>
  </rcc>
  <rcc rId="18424" sId="2">
    <nc r="E62">
      <v>12615</v>
    </nc>
  </rcc>
  <rcc rId="18425" sId="2">
    <nc r="E63">
      <v>2095</v>
    </nc>
  </rcc>
  <rcc rId="18426" sId="2">
    <nc r="E64">
      <v>19665</v>
    </nc>
  </rcc>
  <rcc rId="18427" sId="2">
    <nc r="E65">
      <v>61775</v>
    </nc>
  </rcc>
  <rcc rId="18428" sId="2">
    <nc r="E66">
      <v>28805</v>
    </nc>
  </rcc>
  <rcc rId="18429" sId="2">
    <nc r="E67">
      <v>7154</v>
    </nc>
  </rcc>
  <rcc rId="18430" sId="2">
    <nc r="E68">
      <v>25365</v>
    </nc>
  </rcc>
  <rcc rId="18431" sId="2">
    <nc r="E69">
      <v>53190</v>
    </nc>
  </rcc>
  <rcc rId="18432" sId="2">
    <nc r="E70">
      <v>83890</v>
    </nc>
  </rcc>
  <rcc rId="18433" sId="2">
    <nc r="E71">
      <v>35325</v>
    </nc>
  </rcc>
  <rcc rId="18434" sId="2">
    <nc r="E72">
      <v>4075</v>
    </nc>
  </rcc>
  <rcc rId="18435" sId="2">
    <nc r="E73">
      <v>52430</v>
    </nc>
  </rcc>
  <rcc rId="18436" sId="2">
    <nc r="E74">
      <v>9095</v>
    </nc>
  </rcc>
  <rcc rId="18437" sId="2">
    <nc r="E75">
      <v>270</v>
    </nc>
  </rcc>
  <rcc rId="18438" sId="2">
    <nc r="E76">
      <v>24975</v>
    </nc>
  </rcc>
  <rcc rId="18439" sId="2">
    <nc r="E77">
      <v>15855</v>
    </nc>
  </rcc>
  <rcc rId="18440" sId="2">
    <nc r="E78">
      <v>34495</v>
    </nc>
  </rcc>
  <rcc rId="18441" sId="2">
    <nc r="E79">
      <v>6930</v>
    </nc>
  </rcc>
  <rcc rId="18442" sId="2">
    <nc r="E80">
      <v>27630</v>
    </nc>
  </rcc>
  <rcc rId="18443" sId="2">
    <nc r="E81">
      <v>9085</v>
    </nc>
  </rcc>
  <rcc rId="18444" sId="2">
    <nc r="E83">
      <v>7055</v>
    </nc>
  </rcc>
  <rcc rId="18445" sId="2">
    <nc r="E84">
      <v>11235</v>
    </nc>
  </rcc>
  <rcc rId="18446" sId="2">
    <nc r="E85">
      <v>8455</v>
    </nc>
  </rcc>
  <rcc rId="18447" sId="2">
    <nc r="E86">
      <v>33805</v>
    </nc>
  </rcc>
  <rcc rId="18448" sId="2">
    <nc r="E87">
      <v>34765</v>
    </nc>
  </rcc>
  <rcc rId="18449" sId="2">
    <nc r="E88">
      <v>18255</v>
    </nc>
  </rcc>
  <rcc rId="18450" sId="2">
    <nc r="E89">
      <v>66555</v>
    </nc>
  </rcc>
  <rcc rId="18451" sId="2">
    <nc r="E90">
      <v>58765</v>
    </nc>
  </rcc>
  <rcc rId="18452" sId="2">
    <nc r="E91">
      <v>11945</v>
    </nc>
  </rcc>
  <rcc rId="18453" sId="2">
    <nc r="E92">
      <v>11585</v>
    </nc>
  </rcc>
  <rcc rId="18454" sId="2">
    <nc r="E93">
      <v>655</v>
    </nc>
  </rcc>
  <rcc rId="18455" sId="2">
    <nc r="E94">
      <v>34790</v>
    </nc>
  </rcc>
  <rcc rId="18456" sId="2">
    <nc r="E95">
      <v>12955</v>
    </nc>
  </rcc>
  <rcc rId="18457" sId="2">
    <nc r="E96">
      <v>40300</v>
    </nc>
  </rcc>
  <rcc rId="18458" sId="2">
    <oc r="G96" t="inlineStr">
      <is>
        <t>не живут</t>
      </is>
    </oc>
    <nc r="G96"/>
  </rcc>
  <rcc rId="18459" sId="2">
    <oc r="J96" t="inlineStr">
      <is>
        <t>выкл.</t>
      </is>
    </oc>
    <nc r="J96"/>
  </rcc>
  <rcc rId="18460" sId="2">
    <nc r="E97">
      <v>24000</v>
    </nc>
  </rcc>
  <rcc rId="18461" sId="2">
    <nc r="E98">
      <v>8750</v>
    </nc>
  </rcc>
  <rcc rId="18462" sId="2">
    <nc r="E99">
      <v>11960</v>
    </nc>
  </rcc>
  <rcc rId="18463" sId="2">
    <nc r="E100">
      <v>4035</v>
    </nc>
  </rcc>
  <rcc rId="18464" sId="2">
    <nc r="E101">
      <v>12335</v>
    </nc>
  </rcc>
  <rcc rId="18465" sId="2">
    <nc r="E102">
      <v>50635</v>
    </nc>
  </rcc>
  <rcc rId="18466" sId="2">
    <nc r="E103">
      <v>6035</v>
    </nc>
  </rcc>
  <rcc rId="18467" sId="2">
    <nc r="E104">
      <v>20870</v>
    </nc>
  </rcc>
  <rcc rId="18468" sId="2">
    <nc r="E105">
      <v>20315</v>
    </nc>
  </rcc>
  <rcc rId="18469" sId="2">
    <nc r="E106">
      <v>87295</v>
    </nc>
  </rcc>
  <rcc rId="18470" sId="2">
    <nc r="E107">
      <v>11055</v>
    </nc>
  </rcc>
  <rcc rId="18471" sId="2">
    <nc r="E108">
      <v>28435</v>
    </nc>
  </rcc>
  <rcc rId="18472" sId="2">
    <nc r="E109">
      <v>18395</v>
    </nc>
  </rcc>
  <rcc rId="18473" sId="2">
    <nc r="E110">
      <v>8605</v>
    </nc>
  </rcc>
  <rcc rId="18474" sId="2">
    <nc r="E111">
      <v>23020</v>
    </nc>
  </rcc>
  <rcc rId="18475" sId="2">
    <nc r="E112">
      <v>16710</v>
    </nc>
  </rcc>
  <rcc rId="18476" sId="2">
    <nc r="E113">
      <v>55070</v>
    </nc>
  </rcc>
  <rcc rId="18477" sId="2">
    <nc r="E114">
      <v>14650</v>
    </nc>
  </rcc>
  <rcc rId="18478" sId="2">
    <nc r="E115">
      <v>47320</v>
    </nc>
  </rcc>
  <rcc rId="18479" sId="2">
    <nc r="E116">
      <v>19735</v>
    </nc>
  </rcc>
  <rcc rId="18480" sId="2">
    <nc r="E117">
      <v>7470</v>
    </nc>
  </rcc>
  <rcc rId="18481" sId="2">
    <oc r="G118">
      <f>#REF!+F82</f>
    </oc>
    <nc r="G118">
      <f>F82</f>
    </nc>
  </rcc>
  <rcc rId="18482" sId="2">
    <oc r="F118">
      <f>SUM(F6:F117)</f>
    </oc>
    <nc r="F118">
      <f>SUM(F6:F117)</f>
    </nc>
  </rcc>
  <rcc rId="18483" sId="2">
    <nc r="E37">
      <v>33825</v>
    </nc>
  </rcc>
  <rcc rId="18484" sId="3">
    <nc r="E7">
      <v>12170</v>
    </nc>
  </rcc>
  <rcc rId="18485" sId="3">
    <nc r="E8">
      <v>320</v>
    </nc>
  </rcc>
  <rcc rId="18486" sId="3">
    <nc r="E9">
      <v>14365</v>
    </nc>
  </rcc>
  <rcc rId="18487" sId="3">
    <nc r="E10">
      <v>12485</v>
    </nc>
  </rcc>
  <rcc rId="18488" sId="3">
    <nc r="E11">
      <v>840</v>
    </nc>
  </rcc>
  <rcc rId="18489" sId="3">
    <nc r="E12">
      <v>27670</v>
    </nc>
  </rcc>
  <rcc rId="18490" sId="3">
    <nc r="E13">
      <v>8890</v>
    </nc>
  </rcc>
  <rcc rId="18491" sId="3">
    <nc r="E14">
      <v>16745</v>
    </nc>
  </rcc>
  <rcc rId="18492" sId="3">
    <nc r="E15">
      <v>1780</v>
    </nc>
  </rcc>
  <rcc rId="18493" sId="3">
    <nc r="E16">
      <v>76490</v>
    </nc>
  </rcc>
  <rcc rId="18494" sId="3">
    <nc r="E17">
      <v>35890</v>
    </nc>
  </rcc>
  <rcc rId="18495" sId="3">
    <nc r="E18">
      <v>13970</v>
    </nc>
  </rcc>
  <rcc rId="18496" sId="3">
    <nc r="E19">
      <v>147750</v>
    </nc>
  </rcc>
  <rcc rId="18497" sId="3">
    <nc r="E20">
      <v>5875</v>
    </nc>
  </rcc>
  <rcc rId="18498" sId="3">
    <nc r="E21">
      <v>11336</v>
    </nc>
  </rcc>
  <rcc rId="18499" sId="3">
    <nc r="E22">
      <v>12245</v>
    </nc>
  </rcc>
  <rcc rId="18500" sId="3">
    <nc r="E23">
      <v>37440</v>
    </nc>
  </rcc>
  <rcc rId="18501" sId="3">
    <nc r="E24">
      <v>51335</v>
    </nc>
  </rcc>
  <rcc rId="18502" sId="3">
    <nc r="E25">
      <v>11425</v>
    </nc>
  </rcc>
  <rcc rId="18503" sId="3">
    <nc r="E26">
      <v>15</v>
    </nc>
  </rcc>
  <rcc rId="18504" sId="3">
    <nc r="E27">
      <v>21100</v>
    </nc>
  </rcc>
  <rcc rId="18505" sId="3">
    <nc r="E28">
      <v>29625</v>
    </nc>
  </rcc>
  <rcc rId="18506" sId="3">
    <nc r="E29">
      <v>30575</v>
    </nc>
  </rcc>
  <rcc rId="18507" sId="3">
    <nc r="E30">
      <v>27820</v>
    </nc>
  </rcc>
  <rcc rId="18508" sId="3">
    <nc r="E31">
      <v>59950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09" sId="4">
    <nc r="E7">
      <v>7935</v>
    </nc>
  </rcc>
  <rcc rId="18510" sId="4">
    <nc r="E8">
      <v>49535</v>
    </nc>
  </rcc>
  <rcc rId="18511" sId="4">
    <nc r="E9">
      <v>3950</v>
    </nc>
  </rcc>
  <rcc rId="18512" sId="4">
    <nc r="E10">
      <v>19905</v>
    </nc>
  </rcc>
  <rcc rId="18513" sId="4">
    <nc r="E11">
      <v>12595</v>
    </nc>
  </rcc>
  <rcc rId="18514" sId="4">
    <nc r="E12">
      <v>44765</v>
    </nc>
  </rcc>
  <rcc rId="18515" sId="4">
    <nc r="E13">
      <v>16565</v>
    </nc>
  </rcc>
  <rcc rId="18516" sId="4">
    <nc r="E14">
      <v>9180</v>
    </nc>
  </rcc>
  <rcc rId="18517" sId="4">
    <nc r="E15">
      <v>24795</v>
    </nc>
  </rcc>
  <rcc rId="18518" sId="4">
    <nc r="E16">
      <v>22290</v>
    </nc>
  </rcc>
  <rcc rId="18519" sId="4">
    <nc r="E17">
      <v>28390</v>
    </nc>
  </rcc>
  <rcc rId="18520" sId="4">
    <nc r="E18">
      <v>30140</v>
    </nc>
  </rcc>
  <rcc rId="18521" sId="4">
    <nc r="E19">
      <v>50860</v>
    </nc>
  </rcc>
  <rcc rId="18522" sId="4">
    <nc r="E20">
      <v>3455</v>
    </nc>
  </rcc>
  <rcc rId="18523" sId="4">
    <nc r="E21">
      <v>6895</v>
    </nc>
  </rcc>
  <rcc rId="18524" sId="4">
    <nc r="E22">
      <v>20110</v>
    </nc>
  </rcc>
  <rcc rId="18525" sId="4">
    <nc r="E23">
      <v>48845</v>
    </nc>
  </rcc>
  <rcc rId="18526" sId="4">
    <nc r="E24">
      <v>27340</v>
    </nc>
  </rcc>
  <rcc rId="18527" sId="4">
    <nc r="E25">
      <v>32820</v>
    </nc>
  </rcc>
  <rcc rId="18528" sId="4">
    <nc r="E26">
      <v>15085</v>
    </nc>
  </rcc>
  <rcc rId="18529" sId="4">
    <nc r="E27">
      <v>13185</v>
    </nc>
  </rcc>
  <rcc rId="18530" sId="4">
    <nc r="E28">
      <v>56275</v>
    </nc>
  </rcc>
  <rcc rId="18531" sId="4">
    <nc r="E29">
      <v>32230</v>
    </nc>
  </rcc>
  <rcc rId="18532" sId="4">
    <nc r="E30">
      <v>50830</v>
    </nc>
  </rcc>
  <rcc rId="18533" sId="4">
    <nc r="E31">
      <v>20285</v>
    </nc>
  </rcc>
  <rcc rId="18534" sId="4">
    <nc r="E32">
      <v>27160</v>
    </nc>
  </rcc>
  <rcc rId="18535" sId="4">
    <nc r="E33">
      <v>37295</v>
    </nc>
  </rcc>
  <rcc rId="18536" sId="4">
    <nc r="E34">
      <v>16730</v>
    </nc>
  </rcc>
  <rcc rId="18537" sId="4">
    <nc r="E35">
      <v>11460</v>
    </nc>
  </rcc>
  <rcc rId="18538" sId="4">
    <nc r="E36">
      <v>44215</v>
    </nc>
  </rcc>
  <rcc rId="18539" sId="4">
    <nc r="E37">
      <v>37170</v>
    </nc>
  </rcc>
  <rcc rId="18540" sId="4">
    <nc r="E38">
      <v>10540</v>
    </nc>
  </rcc>
  <rcc rId="18541" sId="4">
    <nc r="E39">
      <v>41740</v>
    </nc>
  </rcc>
  <rcc rId="18542" sId="4">
    <nc r="E40">
      <v>36445</v>
    </nc>
  </rcc>
  <rcc rId="18543" sId="4">
    <nc r="E41">
      <v>4235</v>
    </nc>
  </rcc>
  <rcc rId="18544" sId="4">
    <nc r="E42">
      <v>95940</v>
    </nc>
  </rcc>
  <rcc rId="18545" sId="4">
    <nc r="E43">
      <v>6810</v>
    </nc>
  </rcc>
  <rcc rId="18546" sId="4">
    <nc r="E44">
      <v>730</v>
    </nc>
  </rcc>
  <rcc rId="18547" sId="4">
    <nc r="E45">
      <v>85405</v>
    </nc>
  </rcc>
  <rcc rId="18548" sId="4">
    <nc r="E46">
      <v>7790</v>
    </nc>
  </rcc>
  <rcc rId="18549" sId="4">
    <nc r="E47">
      <v>10340</v>
    </nc>
  </rcc>
  <rcc rId="18550" sId="4">
    <nc r="E48">
      <v>53670</v>
    </nc>
  </rcc>
  <rcc rId="18551" sId="4">
    <nc r="E49">
      <v>13375</v>
    </nc>
  </rcc>
  <rcc rId="18552" sId="4">
    <nc r="E50">
      <v>30400</v>
    </nc>
  </rcc>
  <rcc rId="18553" sId="4">
    <nc r="E51">
      <v>13780</v>
    </nc>
  </rcc>
  <rcc rId="18554" sId="4">
    <nc r="E52">
      <v>9085</v>
    </nc>
  </rcc>
  <rcc rId="18555" sId="4">
    <nc r="E53">
      <v>18645</v>
    </nc>
  </rcc>
  <rcc rId="18556" sId="4">
    <nc r="E54">
      <v>5505</v>
    </nc>
  </rcc>
  <rcc rId="18557" sId="4">
    <nc r="E55">
      <v>51200</v>
    </nc>
  </rcc>
  <rcc rId="18558" sId="4">
    <nc r="E56">
      <v>44505</v>
    </nc>
  </rcc>
  <rcc rId="18559" sId="4">
    <nc r="E57">
      <v>5100</v>
    </nc>
  </rcc>
  <rcc rId="18560" sId="4">
    <nc r="E58">
      <v>27130</v>
    </nc>
  </rcc>
  <rcc rId="18561" sId="4">
    <nc r="E59">
      <v>11580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62" sId="5">
    <nc r="E6">
      <v>12980</v>
    </nc>
  </rcc>
  <rcc rId="18563" sId="5">
    <nc r="E7">
      <v>5250</v>
    </nc>
  </rcc>
  <rcc rId="18564" sId="5">
    <nc r="E8">
      <v>11520</v>
    </nc>
  </rcc>
  <rcc rId="18565" sId="5">
    <nc r="E9">
      <v>8780</v>
    </nc>
  </rcc>
  <rcc rId="18566" sId="5">
    <nc r="E10">
      <v>17995</v>
    </nc>
  </rcc>
  <rcc rId="18567" sId="5">
    <nc r="E11">
      <v>45225</v>
    </nc>
  </rcc>
  <rcc rId="18568" sId="5">
    <nc r="E12">
      <v>17520</v>
    </nc>
  </rcc>
  <rcc rId="18569" sId="5">
    <nc r="E13">
      <v>12840</v>
    </nc>
  </rcc>
  <rcc rId="18570" sId="5">
    <nc r="E14">
      <v>69070</v>
    </nc>
  </rcc>
  <rcc rId="18571" sId="5">
    <nc r="E15">
      <v>20020</v>
    </nc>
  </rcc>
  <rcc rId="18572" sId="5">
    <nc r="E16">
      <v>5605</v>
    </nc>
  </rcc>
  <rcc rId="18573" sId="5">
    <nc r="E17">
      <v>32215</v>
    </nc>
  </rcc>
  <rcc rId="18574" sId="5">
    <nc r="E18">
      <v>16630</v>
    </nc>
  </rcc>
  <rcc rId="18575" sId="5">
    <nc r="E19">
      <v>10980</v>
    </nc>
  </rcc>
  <rcc rId="18576" sId="5">
    <nc r="E20">
      <v>50340</v>
    </nc>
  </rcc>
  <rcc rId="18577" sId="5">
    <nc r="E21">
      <v>69340</v>
    </nc>
  </rcc>
  <rcc rId="18578" sId="5">
    <nc r="E22">
      <v>50250</v>
    </nc>
  </rcc>
  <rcc rId="18579" sId="5">
    <nc r="E23">
      <v>10395</v>
    </nc>
  </rcc>
  <rcc rId="18580" sId="5">
    <nc r="E24">
      <v>7035</v>
    </nc>
  </rcc>
  <rcc rId="18581" sId="5">
    <nc r="E25">
      <v>14460</v>
    </nc>
  </rcc>
  <rcc rId="18582" sId="5">
    <nc r="E26">
      <v>8525</v>
    </nc>
  </rcc>
  <rcc rId="18583" sId="5">
    <nc r="E27">
      <v>2185</v>
    </nc>
  </rcc>
  <rcc rId="18584" sId="5">
    <nc r="E28">
      <v>5270</v>
    </nc>
  </rcc>
  <rcc rId="18585" sId="5">
    <nc r="E29">
      <v>18370</v>
    </nc>
  </rcc>
  <rcc rId="18586" sId="5">
    <nc r="E30">
      <v>59555</v>
    </nc>
  </rcc>
  <rcc rId="18587" sId="5">
    <nc r="E31">
      <v>18400</v>
    </nc>
  </rcc>
  <rcc rId="18588" sId="5">
    <nc r="E32">
      <v>17925</v>
    </nc>
  </rcc>
  <rcc rId="18589" sId="5">
    <nc r="E33">
      <v>54285</v>
    </nc>
  </rcc>
  <rcc rId="18590" sId="5">
    <nc r="E34">
      <v>12735</v>
    </nc>
  </rcc>
  <rcc rId="18591" sId="5">
    <nc r="E35">
      <v>10080</v>
    </nc>
  </rcc>
  <rcc rId="18592" sId="5">
    <nc r="E36">
      <v>67575</v>
    </nc>
  </rcc>
  <rcc rId="18593" sId="5">
    <nc r="E37">
      <v>25265</v>
    </nc>
  </rcc>
  <rcc rId="18594" sId="5">
    <nc r="E38">
      <v>89035</v>
    </nc>
  </rcc>
  <rcc rId="18595" sId="5">
    <nc r="E39">
      <v>10975</v>
    </nc>
  </rcc>
  <rcc rId="18596" sId="5">
    <nc r="E40">
      <v>63350</v>
    </nc>
  </rcc>
  <rcc rId="18597" sId="5">
    <nc r="E41">
      <v>17570</v>
    </nc>
  </rcc>
  <rcc rId="18598" sId="5">
    <nc r="E42">
      <v>105580</v>
    </nc>
  </rcc>
  <rcc rId="18599" sId="5">
    <nc r="E43">
      <v>12800</v>
    </nc>
  </rcc>
  <rcc rId="18600" sId="5">
    <nc r="E44">
      <v>23400</v>
    </nc>
  </rcc>
  <rcc rId="18601" sId="5">
    <nc r="E45">
      <v>18910</v>
    </nc>
  </rcc>
  <rcc rId="18602" sId="5">
    <nc r="E46">
      <v>30745</v>
    </nc>
  </rcc>
  <rcc rId="18603" sId="5">
    <nc r="E47">
      <v>8660</v>
    </nc>
  </rcc>
  <rcc rId="18604" sId="5">
    <nc r="E48">
      <v>24395</v>
    </nc>
  </rcc>
  <rcc rId="18605" sId="5">
    <nc r="E49">
      <v>33185</v>
    </nc>
  </rcc>
  <rcc rId="18606" sId="5">
    <nc r="E50">
      <v>18305</v>
    </nc>
  </rcc>
  <rcc rId="18607" sId="5">
    <nc r="E52">
      <v>225</v>
    </nc>
  </rcc>
  <rcc rId="18608" sId="5">
    <nc r="E53">
      <v>20900</v>
    </nc>
  </rcc>
  <rcc rId="18609" sId="5">
    <nc r="E54">
      <v>35940</v>
    </nc>
  </rcc>
  <rcc rId="18610" sId="5">
    <nc r="E55">
      <v>39455</v>
    </nc>
  </rcc>
  <rcc rId="18611" sId="5">
    <nc r="E56">
      <v>6400</v>
    </nc>
  </rcc>
  <rcc rId="18612" sId="5">
    <nc r="E57">
      <v>255595</v>
    </nc>
  </rcc>
  <rcc rId="18613" sId="5">
    <nc r="E58">
      <v>31405</v>
    </nc>
  </rcc>
  <rcc rId="18614" sId="5">
    <nc r="E59">
      <v>5200</v>
    </nc>
  </rcc>
  <rcc rId="18615" sId="5">
    <nc r="E60">
      <v>66035</v>
    </nc>
  </rcc>
  <rcc rId="18616" sId="5">
    <nc r="E62">
      <v>3000</v>
    </nc>
  </rcc>
  <rcc rId="18617" sId="5">
    <nc r="E63">
      <v>7830</v>
    </nc>
  </rcc>
  <rcc rId="18618" sId="5">
    <nc r="E65">
      <v>130</v>
    </nc>
  </rcc>
  <rcc rId="18619" sId="5">
    <nc r="E66">
      <v>17995</v>
    </nc>
  </rcc>
  <rcc rId="18620" sId="5">
    <nc r="E67">
      <v>6035</v>
    </nc>
  </rcc>
  <rcc rId="18621" sId="5">
    <nc r="E68">
      <v>21700</v>
    </nc>
  </rcc>
  <rcc rId="18622" sId="5">
    <nc r="E69">
      <v>25395</v>
    </nc>
  </rcc>
  <rcc rId="18623" sId="5">
    <nc r="E70">
      <v>5305</v>
    </nc>
  </rcc>
  <rcc rId="18624" sId="5">
    <nc r="E72">
      <v>20175</v>
    </nc>
  </rcc>
  <rcc rId="18625" sId="5">
    <nc r="E73">
      <v>34830</v>
    </nc>
  </rcc>
  <rcc rId="18626" sId="5">
    <nc r="E74">
      <v>31550</v>
    </nc>
  </rcc>
  <rcc rId="18627" sId="5">
    <nc r="E75">
      <v>3245</v>
    </nc>
  </rcc>
  <rcc rId="18628" sId="5">
    <nc r="E76">
      <v>4425</v>
    </nc>
  </rcc>
  <rcc rId="18629" sId="5">
    <nc r="E77">
      <v>5075</v>
    </nc>
  </rcc>
  <rcc rId="18630" sId="5">
    <nc r="E78">
      <v>53070</v>
    </nc>
  </rcc>
  <rcc rId="18631" sId="5">
    <nc r="E79">
      <v>11340</v>
    </nc>
  </rcc>
  <rcc rId="18632" sId="5">
    <nc r="E80">
      <v>11215</v>
    </nc>
  </rcc>
  <rcc rId="18633" sId="5">
    <nc r="E81">
      <v>7360</v>
    </nc>
  </rcc>
  <rcc rId="18634" sId="5">
    <nc r="E82">
      <v>5815</v>
    </nc>
  </rcc>
  <rcc rId="18635" sId="5">
    <nc r="E83">
      <v>9945</v>
    </nc>
  </rcc>
  <rcc rId="18636" sId="5">
    <nc r="E84">
      <v>1810</v>
    </nc>
  </rcc>
  <rcc rId="18637" sId="5">
    <nc r="E85">
      <v>15015</v>
    </nc>
  </rcc>
  <rcc rId="18638" sId="5">
    <nc r="E86">
      <v>100</v>
    </nc>
  </rcc>
  <rcc rId="18639" sId="5">
    <nc r="E87">
      <v>25045</v>
    </nc>
  </rcc>
  <rcc rId="18640" sId="5">
    <nc r="E88">
      <v>26790</v>
    </nc>
  </rcc>
  <rcc rId="18641" sId="5">
    <nc r="E89">
      <v>8345</v>
    </nc>
  </rcc>
  <rcc rId="18642" sId="5">
    <nc r="E90">
      <v>2970</v>
    </nc>
  </rcc>
  <rcc rId="18643" sId="5">
    <nc r="E91">
      <v>31210</v>
    </nc>
  </rcc>
  <rcc rId="18644" sId="5">
    <nc r="E92">
      <v>26740</v>
    </nc>
  </rcc>
  <rcc rId="18645" sId="5">
    <nc r="E93">
      <v>63375</v>
    </nc>
  </rcc>
  <rcc rId="18646" sId="5">
    <nc r="E94">
      <v>39305</v>
    </nc>
  </rcc>
  <rcc rId="18647" sId="5">
    <nc r="E96">
      <v>270</v>
    </nc>
  </rcc>
  <rcc rId="18648" sId="5">
    <nc r="E97">
      <v>18260</v>
    </nc>
  </rcc>
  <rcc rId="18649" sId="5">
    <nc r="E98">
      <v>7100</v>
    </nc>
  </rcc>
  <rcc rId="18650" sId="5">
    <nc r="E99">
      <v>32260</v>
    </nc>
  </rcc>
  <rcc rId="18651" sId="5">
    <nc r="E100">
      <v>7705</v>
    </nc>
  </rcc>
  <rcc rId="18652" sId="5">
    <nc r="E101">
      <v>41815</v>
    </nc>
  </rcc>
  <rcc rId="18653" sId="5">
    <nc r="E102">
      <v>29565</v>
    </nc>
  </rcc>
  <rcc rId="18654" sId="5">
    <nc r="E103">
      <v>28345</v>
    </nc>
  </rcc>
  <rcc rId="18655" sId="5">
    <nc r="E104">
      <v>15435</v>
    </nc>
  </rcc>
  <rcc rId="18656" sId="5">
    <nc r="E105">
      <v>13530</v>
    </nc>
  </rcc>
  <rcc rId="18657" sId="5">
    <nc r="E106">
      <v>23105</v>
    </nc>
  </rcc>
  <rcc rId="18658" sId="5">
    <nc r="E107">
      <v>3460</v>
    </nc>
  </rcc>
  <rcc rId="18659" sId="5">
    <nc r="E108">
      <v>8300</v>
    </nc>
  </rcc>
  <rcc rId="18660" sId="5">
    <nc r="E109">
      <v>5480</v>
    </nc>
  </rcc>
  <rcc rId="18661" sId="5">
    <nc r="E110">
      <v>96390</v>
    </nc>
  </rcc>
  <rcc rId="18662" sId="5">
    <nc r="E111">
      <v>34940</v>
    </nc>
  </rcc>
  <rcc rId="18663" sId="5">
    <oc r="G111" t="inlineStr">
      <is>
        <t>&gt;34910</t>
      </is>
    </oc>
    <nc r="G111"/>
  </rcc>
  <rfmt sheetId="5" sqref="G111">
    <dxf>
      <fill>
        <patternFill>
          <bgColor theme="0"/>
        </patternFill>
      </fill>
    </dxf>
  </rfmt>
  <rcc rId="18664" sId="5">
    <nc r="E112">
      <v>11760</v>
    </nc>
  </rcc>
  <rcc rId="18665" sId="5">
    <nc r="E113">
      <v>23910</v>
    </nc>
  </rcc>
  <rcc rId="18666" sId="5">
    <nc r="E114">
      <v>4485</v>
    </nc>
  </rcc>
  <rcc rId="18667" sId="5">
    <nc r="E115">
      <v>18570</v>
    </nc>
  </rcc>
  <rcc rId="18668" sId="5">
    <nc r="E116">
      <v>10420</v>
    </nc>
  </rcc>
  <rcc rId="18669" sId="5">
    <nc r="E117">
      <v>45625</v>
    </nc>
  </rcc>
  <rcc rId="18670" sId="5">
    <nc r="E118">
      <v>34890</v>
    </nc>
  </rcc>
  <rcc rId="18671" sId="5">
    <nc r="E119">
      <v>94745</v>
    </nc>
  </rcc>
  <rcc rId="18672" sId="5">
    <nc r="E120">
      <v>38180</v>
    </nc>
  </rcc>
  <rcc rId="18673" sId="5">
    <nc r="E121">
      <v>1205</v>
    </nc>
  </rcc>
  <rcc rId="18674" sId="5">
    <nc r="E122">
      <v>85645</v>
    </nc>
  </rcc>
  <rcc rId="18675" sId="5">
    <nc r="E123">
      <v>82505</v>
    </nc>
  </rcc>
  <rcc rId="18676" sId="5">
    <nc r="E124">
      <v>15445</v>
    </nc>
  </rcc>
  <rcc rId="18677" sId="5">
    <nc r="E125">
      <v>4765</v>
    </nc>
  </rcc>
  <rcc rId="18678" sId="5">
    <nc r="E126">
      <v>7825</v>
    </nc>
  </rcc>
  <rcc rId="18679" sId="5">
    <nc r="E127">
      <v>9070</v>
    </nc>
  </rcc>
  <rcc rId="18680" sId="5">
    <nc r="E128">
      <v>29760</v>
    </nc>
  </rcc>
  <rcc rId="18681" sId="5">
    <nc r="E129">
      <v>57040</v>
    </nc>
  </rcc>
  <rcc rId="18682" sId="5">
    <nc r="E130">
      <v>7185</v>
    </nc>
  </rcc>
  <rcc rId="18683" sId="5">
    <nc r="E131">
      <v>14995</v>
    </nc>
  </rcc>
  <rcc rId="18684" sId="5">
    <nc r="E132">
      <v>10815</v>
    </nc>
  </rcc>
  <rcc rId="18685" sId="5">
    <nc r="E133">
      <v>7735</v>
    </nc>
  </rcc>
  <rcc rId="18686" sId="5">
    <nc r="E134">
      <v>8995</v>
    </nc>
  </rcc>
  <rcc rId="18687" sId="5">
    <nc r="E135">
      <v>18245</v>
    </nc>
  </rcc>
  <rcc rId="18688" sId="5">
    <nc r="E136">
      <v>17100</v>
    </nc>
  </rcc>
  <rcc rId="18689" sId="5">
    <nc r="E137">
      <v>30030</v>
    </nc>
  </rcc>
  <rcc rId="18690" sId="5">
    <nc r="E138">
      <v>57250</v>
    </nc>
  </rcc>
  <rcc rId="18691" sId="5">
    <nc r="E139">
      <v>27875</v>
    </nc>
  </rcc>
  <rcc rId="18692" sId="5">
    <nc r="E140">
      <v>27025</v>
    </nc>
  </rcc>
  <rcc rId="18693" sId="5">
    <nc r="E141">
      <v>39795</v>
    </nc>
  </rcc>
  <rcc rId="18694" sId="5">
    <nc r="E142">
      <v>18045</v>
    </nc>
  </rcc>
  <rcc rId="18695" sId="5">
    <nc r="E143">
      <v>8190</v>
    </nc>
  </rcc>
  <rcc rId="18696" sId="5">
    <nc r="E144">
      <v>25580</v>
    </nc>
  </rcc>
  <rcc rId="18697" sId="5">
    <nc r="E145">
      <v>40985</v>
    </nc>
  </rcc>
  <rcc rId="18698" sId="5">
    <nc r="E146">
      <v>54400</v>
    </nc>
  </rcc>
  <rcc rId="18699" sId="5">
    <nc r="E147">
      <v>9660</v>
    </nc>
  </rcc>
  <rcc rId="18700" sId="5">
    <nc r="E148">
      <v>11215</v>
    </nc>
  </rcc>
  <rcc rId="18701" sId="5">
    <nc r="E149">
      <v>27920</v>
    </nc>
  </rcc>
  <rcc rId="18702" sId="5">
    <nc r="E150">
      <v>12900</v>
    </nc>
  </rcc>
  <rcc rId="18703" sId="5">
    <nc r="E151">
      <v>39555</v>
    </nc>
  </rcc>
  <rcc rId="18704" sId="5">
    <nc r="E152">
      <v>38240</v>
    </nc>
  </rcc>
  <rcc rId="18705" sId="5">
    <nc r="E153">
      <v>43335</v>
    </nc>
  </rcc>
  <rcc rId="18706" sId="5">
    <nc r="E154">
      <v>22520</v>
    </nc>
  </rcc>
  <rcc rId="18707" sId="5">
    <nc r="E155">
      <v>1405</v>
    </nc>
  </rcc>
  <rcc rId="18708" sId="5">
    <nc r="E156">
      <v>28060</v>
    </nc>
  </rcc>
  <rcc rId="18709" sId="5">
    <nc r="E157">
      <v>73055</v>
    </nc>
  </rcc>
  <rcc rId="18710" sId="5">
    <nc r="E158">
      <v>23130</v>
    </nc>
  </rcc>
  <rcc rId="18711" sId="5">
    <nc r="E159">
      <v>35000</v>
    </nc>
  </rcc>
  <rcc rId="18712" sId="5">
    <nc r="E160">
      <v>3500</v>
    </nc>
  </rcc>
  <rcc rId="18713" sId="5">
    <nc r="E161">
      <v>7120</v>
    </nc>
  </rcc>
  <rcc rId="18714" sId="5">
    <nc r="E162">
      <v>11525</v>
    </nc>
  </rcc>
  <rcc rId="18715" sId="5">
    <nc r="E163">
      <v>91095</v>
    </nc>
  </rcc>
  <rcc rId="18716" sId="5">
    <nc r="E164">
      <v>70365</v>
    </nc>
  </rcc>
  <rcc rId="18717" sId="5">
    <nc r="E165">
      <v>18515</v>
    </nc>
  </rcc>
  <rcc rId="18718" sId="5">
    <nc r="E166">
      <v>46445</v>
    </nc>
  </rcc>
  <rcc rId="18719" sId="5">
    <nc r="E167">
      <v>28880</v>
    </nc>
  </rcc>
  <rcc rId="18720" sId="5">
    <nc r="E168">
      <v>22080</v>
    </nc>
  </rcc>
  <rcc rId="18721" sId="5">
    <nc r="E170">
      <v>375</v>
    </nc>
  </rcc>
  <rcc rId="18722" sId="5">
    <nc r="E171">
      <v>12670</v>
    </nc>
  </rcc>
  <rcc rId="18723" sId="5">
    <nc r="E172">
      <v>12220</v>
    </nc>
  </rcc>
  <rcc rId="18724" sId="5">
    <nc r="E173">
      <v>9640</v>
    </nc>
  </rcc>
  <rcc rId="18725" sId="5">
    <nc r="E174">
      <v>69080</v>
    </nc>
  </rcc>
  <rcc rId="18726" sId="5">
    <nc r="E175">
      <v>38840</v>
    </nc>
  </rcc>
  <rcc rId="18727" sId="5">
    <nc r="E176">
      <v>18040</v>
    </nc>
  </rcc>
  <rcc rId="18728" sId="5">
    <nc r="E177">
      <v>9270</v>
    </nc>
  </rcc>
  <rcc rId="18729" sId="5">
    <nc r="E178">
      <v>51225</v>
    </nc>
  </rcc>
  <rcc rId="18730" sId="5">
    <nc r="E179">
      <v>44335</v>
    </nc>
  </rcc>
  <rcc rId="18731" sId="5">
    <nc r="E180">
      <v>31095</v>
    </nc>
  </rcc>
  <rcc rId="18732" sId="5">
    <nc r="E181">
      <v>126455</v>
    </nc>
  </rcc>
  <rcc rId="18733" sId="5">
    <nc r="E182">
      <v>47290</v>
    </nc>
  </rcc>
  <rcc rId="18734" sId="5">
    <nc r="E183">
      <v>37800</v>
    </nc>
  </rcc>
  <rcc rId="18735" sId="5">
    <nc r="E184">
      <v>9030</v>
    </nc>
  </rcc>
  <rcc rId="18736" sId="5">
    <nc r="E185">
      <v>7990</v>
    </nc>
  </rcc>
  <rcc rId="18737" sId="5">
    <nc r="E186">
      <v>30500</v>
    </nc>
  </rcc>
  <rcc rId="18738" sId="5">
    <nc r="E187">
      <v>21810</v>
    </nc>
  </rcc>
  <rcc rId="18739" sId="5">
    <nc r="E188">
      <v>9545</v>
    </nc>
  </rcc>
  <rcc rId="18740" sId="5">
    <nc r="E189">
      <v>17160</v>
    </nc>
  </rcc>
  <rcc rId="18741" sId="5">
    <nc r="E190">
      <v>40125</v>
    </nc>
  </rcc>
  <rcc rId="18742" sId="5">
    <nc r="E191">
      <v>12355</v>
    </nc>
  </rcc>
  <rcc rId="18743" sId="5">
    <nc r="E192">
      <v>120555</v>
    </nc>
  </rcc>
  <rcc rId="18744" sId="5">
    <nc r="E193">
      <v>5595</v>
    </nc>
  </rcc>
  <rcc rId="18745" sId="5">
    <nc r="E194">
      <v>23250</v>
    </nc>
  </rcc>
  <rcc rId="18746" sId="5">
    <nc r="E195">
      <v>31415</v>
    </nc>
  </rcc>
  <rcc rId="18747" sId="5">
    <nc r="E196">
      <v>23635</v>
    </nc>
  </rcc>
  <rcc rId="18748" sId="5">
    <nc r="E197">
      <v>10225</v>
    </nc>
  </rcc>
  <rcc rId="18749" sId="5">
    <nc r="E198">
      <v>9175</v>
    </nc>
  </rcc>
  <rcc rId="18750" sId="5">
    <nc r="E199">
      <v>16875</v>
    </nc>
  </rcc>
  <rcc rId="18751" sId="5">
    <nc r="E200">
      <v>8895</v>
    </nc>
  </rcc>
  <rcc rId="18752" sId="5">
    <nc r="E201">
      <v>16685</v>
    </nc>
  </rcc>
  <rcc rId="18753" sId="5">
    <nc r="E202">
      <v>16175</v>
    </nc>
  </rcc>
  <rcc rId="18754" sId="5">
    <nc r="E203">
      <v>21715</v>
    </nc>
  </rcc>
  <rcc rId="18755" sId="5">
    <nc r="E204">
      <v>14480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56" sId="10" numFmtId="34">
    <oc r="C8">
      <v>2317.1</v>
    </oc>
    <nc r="C8">
      <v>2458.3000000000002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57" sId="6">
    <nc r="E34">
      <v>73204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7">
    <dxf>
      <fill>
        <patternFill>
          <bgColor theme="4" tint="0.79998168889431442"/>
        </patternFill>
      </fill>
    </dxf>
  </rfmt>
  <rfmt sheetId="6" sqref="D8:D15">
    <dxf>
      <fill>
        <patternFill>
          <bgColor theme="0"/>
        </patternFill>
      </fill>
    </dxf>
  </rfmt>
  <rfmt sheetId="6" sqref="E8:E15">
    <dxf>
      <fill>
        <patternFill>
          <bgColor theme="0"/>
        </patternFill>
      </fill>
    </dxf>
  </rfmt>
  <rcc rId="18758" sId="6">
    <nc r="E7">
      <v>8890</v>
    </nc>
  </rcc>
  <rcc rId="18759" sId="6">
    <nc r="E8">
      <v>14394</v>
    </nc>
  </rcc>
  <rcc rId="18760" sId="6">
    <nc r="E9">
      <v>314</v>
    </nc>
  </rcc>
  <rfmt sheetId="6" sqref="E9">
    <dxf>
      <fill>
        <patternFill>
          <bgColor theme="4" tint="0.79998168889431442"/>
        </patternFill>
      </fill>
    </dxf>
  </rfmt>
  <rcc rId="18761" sId="6">
    <nc r="E10">
      <v>37588</v>
    </nc>
  </rcc>
  <rcc rId="18762" sId="6">
    <nc r="E11">
      <v>39597</v>
    </nc>
  </rcc>
  <rcc rId="18763" sId="6">
    <nc r="E12">
      <v>23619</v>
    </nc>
  </rcc>
  <rcc rId="18764" sId="6">
    <nc r="E13">
      <v>1317</v>
    </nc>
  </rcc>
  <rfmt sheetId="6" sqref="E13:E14">
    <dxf>
      <fill>
        <patternFill>
          <bgColor theme="4" tint="0.79998168889431442"/>
        </patternFill>
      </fill>
    </dxf>
  </rfmt>
  <rcc rId="18765" sId="6">
    <nc r="E14">
      <v>1853</v>
    </nc>
  </rcc>
  <rcc rId="18766" sId="6">
    <nc r="E15">
      <v>10036</v>
    </nc>
  </rcc>
  <rcc rId="18767" sId="6">
    <nc r="E16">
      <v>658</v>
    </nc>
  </rcc>
  <rcc rId="18768" sId="6">
    <nc r="E21">
      <v>22807</v>
    </nc>
  </rcc>
  <rcc rId="18769" sId="6">
    <nc r="E22">
      <v>31968</v>
    </nc>
  </rcc>
  <rcc rId="18770" sId="6">
    <nc r="E23">
      <v>5201</v>
    </nc>
  </rcc>
  <rcc rId="18771" sId="6">
    <nc r="E24">
      <v>26050</v>
    </nc>
  </rcc>
  <rcc rId="18772" sId="6">
    <nc r="E25">
      <v>15727</v>
    </nc>
  </rcc>
  <rcc rId="18773" sId="6">
    <nc r="E29">
      <v>58402</v>
    </nc>
  </rcc>
  <rcc rId="18774" sId="6">
    <nc r="E30">
      <v>5529</v>
    </nc>
  </rcc>
  <rcc rId="18775" sId="6">
    <nc r="E31">
      <v>24180</v>
    </nc>
  </rcc>
  <rcc rId="18776" sId="6">
    <nc r="E32">
      <v>29919</v>
    </nc>
  </rcc>
  <rfmt sheetId="6" sqref="E33">
    <dxf>
      <fill>
        <patternFill>
          <bgColor theme="4" tint="0.79998168889431442"/>
        </patternFill>
      </fill>
    </dxf>
  </rfmt>
  <rcc rId="18777" sId="6">
    <nc r="E35">
      <v>1269</v>
    </nc>
  </rcc>
  <rcc rId="18778" sId="6">
    <nc r="E36">
      <v>8102</v>
    </nc>
  </rcc>
  <rcc rId="18779" sId="6">
    <oc r="G36">
      <v>8034</v>
    </oc>
    <nc r="G36">
      <v>8041</v>
    </nc>
  </rcc>
  <rcc rId="18780" sId="6">
    <nc r="E37">
      <v>24438</v>
    </nc>
  </rcc>
  <rcc rId="18781" sId="6">
    <nc r="E38">
      <v>1417</v>
    </nc>
  </rcc>
  <rcc rId="18782" sId="6">
    <nc r="E39">
      <v>19619</v>
    </nc>
  </rcc>
  <rcc rId="18783" sId="6">
    <nc r="E41">
      <v>564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84" sId="6">
    <nc r="E40">
      <v>40286</v>
    </nc>
  </rcc>
  <rcc rId="18785" sId="6">
    <nc r="E33">
      <v>21871</v>
    </nc>
  </rcc>
  <rcc rId="18786" sId="6">
    <nc r="E51">
      <v>49061</v>
    </nc>
  </rcc>
  <rcc rId="18787" sId="6">
    <nc r="E52">
      <v>72685</v>
    </nc>
  </rcc>
  <rcc rId="18788" sId="6">
    <nc r="E53">
      <v>32278</v>
    </nc>
  </rcc>
  <rcc rId="18789" sId="6">
    <nc r="E55">
      <v>9405</v>
    </nc>
  </rcc>
  <rcc rId="18790" sId="6">
    <nc r="E56">
      <v>22282</v>
    </nc>
  </rcc>
  <rcc rId="18791" sId="6">
    <nc r="H56">
      <v>22056</v>
    </nc>
  </rcc>
  <rcc rId="18792" sId="6">
    <nc r="E57">
      <v>4689</v>
    </nc>
  </rcc>
  <rcc rId="18793" sId="6">
    <nc r="E58">
      <v>10397</v>
    </nc>
  </rcc>
  <rcc rId="18794" sId="6">
    <nc r="E59">
      <v>16486</v>
    </nc>
  </rcc>
  <rcc rId="18795" sId="6">
    <nc r="E60">
      <v>18554</v>
    </nc>
  </rcc>
  <rcc rId="18796" sId="6">
    <nc r="E61">
      <v>23330</v>
    </nc>
  </rcc>
  <rcc rId="18797" sId="6">
    <nc r="E62">
      <v>26249</v>
    </nc>
  </rcc>
  <rcc rId="18798" sId="6">
    <nc r="E64">
      <v>40</v>
    </nc>
  </rcc>
  <rcc rId="18799" sId="6">
    <nc r="E65">
      <v>3545</v>
    </nc>
  </rcc>
  <rcc rId="18800" sId="6">
    <nc r="E66">
      <v>30433</v>
    </nc>
  </rcc>
  <rcc rId="18801" sId="6">
    <nc r="E69">
      <v>4235</v>
    </nc>
  </rcc>
  <rcc rId="18802" sId="6">
    <nc r="E78">
      <v>51334</v>
    </nc>
  </rcc>
  <rcc rId="18803" sId="6">
    <nc r="E79">
      <v>14015</v>
    </nc>
  </rcc>
  <rcc rId="18804" sId="6">
    <nc r="E80">
      <v>9319</v>
    </nc>
  </rcc>
  <rcc rId="18805" sId="6">
    <nc r="E81">
      <v>1756</v>
    </nc>
  </rcc>
  <rcc rId="18806" sId="6">
    <nc r="E83">
      <v>40225</v>
    </nc>
  </rcc>
  <rcc rId="18807" sId="6">
    <nc r="E84">
      <v>153637</v>
    </nc>
  </rcc>
  <rcc rId="18808" sId="6">
    <nc r="E85">
      <v>43750</v>
    </nc>
  </rcc>
  <rcc rId="18809" sId="6">
    <nc r="E86">
      <v>30380</v>
    </nc>
  </rcc>
  <rcc rId="18810" sId="6">
    <nc r="E87">
      <v>13960</v>
    </nc>
  </rcc>
  <rcc rId="18811" sId="6">
    <nc r="E88">
      <v>793</v>
    </nc>
  </rcc>
  <rcc rId="18812" sId="6">
    <nc r="E92">
      <v>26753</v>
    </nc>
  </rcc>
  <rcc rId="18813" sId="6">
    <nc r="E94">
      <v>72158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D86:E87">
    <dxf>
      <fill>
        <patternFill>
          <bgColor theme="0"/>
        </patternFill>
      </fill>
    </dxf>
  </rfmt>
  <rfmt sheetId="6" sqref="E95">
    <dxf>
      <fill>
        <patternFill patternType="solid">
          <bgColor theme="4" tint="0.79998168889431442"/>
        </patternFill>
      </fill>
    </dxf>
  </rfmt>
  <rfmt sheetId="6" sqref="D69">
    <dxf>
      <fill>
        <patternFill>
          <bgColor theme="0"/>
        </patternFill>
      </fill>
    </dxf>
  </rfmt>
  <rfmt sheetId="6" sqref="D55">
    <dxf>
      <fill>
        <patternFill>
          <bgColor theme="0"/>
        </patternFill>
      </fill>
    </dxf>
  </rfmt>
  <rfmt sheetId="6" sqref="D60:E60">
    <dxf>
      <fill>
        <patternFill>
          <bgColor theme="0"/>
        </patternFill>
      </fill>
    </dxf>
  </rfmt>
  <rfmt sheetId="6" sqref="D35">
    <dxf>
      <fill>
        <patternFill>
          <bgColor theme="0"/>
        </patternFill>
      </fill>
    </dxf>
  </rfmt>
  <rcc rId="18814" sId="13" numFmtId="4">
    <oc r="D8">
      <v>242390</v>
    </oc>
    <nc r="D8">
      <v>246465</v>
    </nc>
  </rcc>
  <rfmt sheetId="6" sqref="B95" start="0" length="2147483647">
    <dxf>
      <font>
        <b/>
      </font>
    </dxf>
  </rfmt>
  <rfmt sheetId="6" sqref="B94" start="0" length="2147483647">
    <dxf>
      <font>
        <b/>
      </font>
    </dxf>
  </rfmt>
  <rfmt sheetId="6" sqref="B92" start="0" length="2147483647">
    <dxf>
      <font>
        <b/>
      </font>
    </dxf>
  </rfmt>
  <rfmt sheetId="6" sqref="B92" start="0" length="2147483647">
    <dxf>
      <font>
        <b val="0"/>
      </font>
    </dxf>
  </rfmt>
  <rfmt sheetId="6" sqref="E86">
    <dxf>
      <fill>
        <patternFill>
          <bgColor theme="4" tint="0.79998168889431442"/>
        </patternFill>
      </fill>
    </dxf>
  </rfmt>
  <rcc rId="18815" sId="6">
    <nc r="E95">
      <v>11889</v>
    </nc>
  </rcc>
  <rfmt sheetId="6" sqref="E95">
    <dxf>
      <fill>
        <patternFill>
          <bgColor theme="0"/>
        </patternFill>
      </fill>
    </dxf>
  </rfmt>
  <rcc rId="18816" sId="6">
    <oc r="E86">
      <v>30380</v>
    </oc>
    <nc r="E86">
      <v>30880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17" sId="13" numFmtId="4">
    <oc r="D5">
      <v>109192.11</v>
    </oc>
    <nc r="D5">
      <v>599</v>
    </nc>
  </rcc>
  <rfmt sheetId="13" sqref="D5">
    <dxf>
      <numFmt numFmtId="172" formatCode="0.0"/>
    </dxf>
  </rfmt>
  <rcc rId="18818" sId="13">
    <oc r="E7">
      <f>1620-F7</f>
    </oc>
    <nc r="E7">
      <f>1660-F7</f>
    </nc>
  </rcc>
  <rcc rId="18819" sId="13">
    <oc r="F7">
      <f>153*3.23</f>
    </oc>
    <nc r="F7">
      <f>150*3.23</f>
    </nc>
  </rcc>
  <rcc rId="18820" sId="13">
    <oc r="F8">
      <f>153*4.33</f>
    </oc>
    <nc r="F8">
      <f>150*4.33</f>
    </nc>
  </rcc>
  <rcc rId="18821" sId="13">
    <oc r="E5">
      <f>175.07+8.07</f>
    </oc>
    <nc r="E5">
      <f>272.93+18.62</f>
    </nc>
  </rcc>
  <rcc rId="18822" sId="13">
    <oc r="G5">
      <v>307.02999999999997</v>
    </oc>
    <nc r="G5">
      <v>367.23</v>
    </nc>
  </rcc>
  <rcc rId="18823" sId="13" numFmtId="4">
    <oc r="E8">
      <f>3038-F8-506</f>
    </oc>
    <nc r="E8">
      <v>2202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33" sId="13" numFmtId="4">
    <oc r="E8">
      <v>2202</v>
    </oc>
    <nc r="E8">
      <v>1685</v>
    </nc>
  </rcc>
  <rcc rId="18834" sId="13">
    <oc r="E5">
      <f>272.93+18.62</f>
    </oc>
    <nc r="E5">
      <f>265.69+18.13</f>
    </nc>
  </rcc>
  <rcc rId="18835" sId="13">
    <oc r="G5">
      <v>367.23</v>
    </oc>
    <nc r="G5">
      <v>374.97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45" sId="9" numFmtId="34">
    <oc r="D31">
      <v>809.3</v>
    </oc>
    <nc r="D31">
      <v>923.7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55" sId="1">
    <oc r="A2" t="inlineStr">
      <is>
        <t>по потреблению электроэнергии за период с  24.10.2022г. по  22.11.2022г.</t>
      </is>
    </oc>
    <nc r="A2" t="inlineStr">
      <is>
        <t>по потреблению электроэнергии за период с  23.11.2022г. по  19.12.2022г.</t>
      </is>
    </nc>
  </rcc>
  <rcc rId="18856" sId="1">
    <oc r="C8">
      <v>6499</v>
    </oc>
    <nc r="C8">
      <v>6579</v>
    </nc>
  </rcc>
  <rcc rId="18857" sId="1">
    <oc r="C9">
      <v>2658</v>
    </oc>
    <nc r="C9">
      <v>2701</v>
    </nc>
  </rcc>
  <rcc rId="18858" sId="1">
    <oc r="C10">
      <v>12974</v>
    </oc>
    <nc r="C10">
      <v>13201</v>
    </nc>
  </rcc>
  <rcc rId="18859" sId="1">
    <oc r="C11">
      <v>16902</v>
    </oc>
    <nc r="C11">
      <v>17227</v>
    </nc>
  </rcc>
  <rcc rId="18860" sId="1">
    <oc r="C12">
      <v>6948</v>
    </oc>
    <nc r="C12">
      <v>7055</v>
    </nc>
  </rcc>
  <rcc rId="18861" sId="1">
    <oc r="D8">
      <v>6579</v>
    </oc>
    <nc r="D8"/>
  </rcc>
  <rcc rId="18862" sId="1">
    <oc r="D9">
      <v>2701</v>
    </oc>
    <nc r="D9"/>
  </rcc>
  <rcc rId="18863" sId="1">
    <oc r="D10">
      <v>13201</v>
    </oc>
    <nc r="D10"/>
  </rcc>
  <rcc rId="18864" sId="1">
    <oc r="D11">
      <v>17227</v>
    </oc>
    <nc r="D11"/>
  </rcc>
  <rcc rId="18865" sId="1">
    <oc r="D12">
      <v>7055</v>
    </oc>
    <nc r="D12"/>
  </rcc>
  <rcc rId="18866" sId="1">
    <oc r="C14">
      <v>6396</v>
    </oc>
    <nc r="C14">
      <v>6475</v>
    </nc>
  </rcc>
  <rcc rId="18867" sId="1">
    <oc r="C15">
      <v>4612</v>
    </oc>
    <nc r="C15">
      <v>4661</v>
    </nc>
  </rcc>
  <rcc rId="18868" sId="1">
    <oc r="C16">
      <v>3686</v>
    </oc>
    <nc r="C16">
      <v>3764</v>
    </nc>
  </rcc>
  <rcc rId="18869" sId="1">
    <oc r="C17">
      <v>6669</v>
    </oc>
    <nc r="C17">
      <v>6800</v>
    </nc>
  </rcc>
  <rcc rId="18870" sId="1">
    <oc r="C18">
      <v>5762</v>
    </oc>
    <nc r="C18">
      <v>5792</v>
    </nc>
  </rcc>
  <rcc rId="18871" sId="1">
    <oc r="D14">
      <v>6475</v>
    </oc>
    <nc r="D14"/>
  </rcc>
  <rcc rId="18872" sId="1">
    <oc r="D15">
      <v>4661</v>
    </oc>
    <nc r="D15"/>
  </rcc>
  <rcc rId="18873" sId="1">
    <oc r="D16">
      <v>3764</v>
    </oc>
    <nc r="D16"/>
  </rcc>
  <rcc rId="18874" sId="1">
    <oc r="D17">
      <v>6800</v>
    </oc>
    <nc r="D17"/>
  </rcc>
  <rcc rId="18875" sId="1">
    <oc r="D18">
      <v>5792</v>
    </oc>
    <nc r="D18"/>
  </rcc>
  <rcc rId="18876" sId="1">
    <oc r="C20">
      <v>10800</v>
    </oc>
    <nc r="C20">
      <v>10937</v>
    </nc>
  </rcc>
  <rcc rId="18877" sId="1">
    <oc r="C21">
      <v>3020</v>
    </oc>
    <nc r="C21">
      <v>3061</v>
    </nc>
  </rcc>
  <rcc rId="18878" sId="1">
    <oc r="C22">
      <v>9155</v>
    </oc>
    <nc r="C22">
      <v>9349</v>
    </nc>
  </rcc>
  <rcc rId="18879" sId="1">
    <oc r="C23">
      <v>11220</v>
    </oc>
    <nc r="C23">
      <v>11435</v>
    </nc>
  </rcc>
  <rcc rId="18880" sId="1">
    <oc r="C24">
      <v>12267</v>
    </oc>
    <nc r="C24">
      <v>12434</v>
    </nc>
  </rcc>
  <rcc rId="18881" sId="1">
    <oc r="D20">
      <v>10937</v>
    </oc>
    <nc r="D20"/>
  </rcc>
  <rcc rId="18882" sId="1">
    <oc r="D21">
      <v>3061</v>
    </oc>
    <nc r="D21"/>
  </rcc>
  <rcc rId="18883" sId="1">
    <oc r="D22">
      <v>9349</v>
    </oc>
    <nc r="D22"/>
  </rcc>
  <rcc rId="18884" sId="1">
    <oc r="D23">
      <v>11435</v>
    </oc>
    <nc r="D23"/>
  </rcc>
  <rcc rId="18885" sId="1">
    <oc r="D24">
      <v>12434</v>
    </oc>
    <nc r="D24"/>
  </rcc>
  <rcc rId="18886" sId="1">
    <oc r="C40">
      <v>3650</v>
    </oc>
    <nc r="C40">
      <v>3716</v>
    </nc>
  </rcc>
  <rcc rId="18887" sId="1">
    <oc r="C41">
      <v>3421</v>
    </oc>
    <nc r="C41">
      <v>3480</v>
    </nc>
  </rcc>
  <rcc rId="18888" sId="1">
    <oc r="C43">
      <v>16332</v>
    </oc>
    <nc r="C43">
      <v>16953</v>
    </nc>
  </rcc>
  <rcc rId="18889" sId="1">
    <oc r="C44">
      <v>12020</v>
    </oc>
    <nc r="C44">
      <v>12273</v>
    </nc>
  </rcc>
  <rfmt sheetId="1" sqref="C45" start="0" length="0">
    <dxf/>
  </rfmt>
  <rcc rId="18890" sId="1">
    <oc r="C46">
      <v>14142</v>
    </oc>
    <nc r="C46">
      <v>14299</v>
    </nc>
  </rcc>
  <rcc rId="18891" sId="1">
    <oc r="C47">
      <v>2289</v>
    </oc>
    <nc r="C47">
      <v>2324</v>
    </nc>
  </rcc>
  <rcc rId="18892" sId="1">
    <oc r="C48">
      <v>25138</v>
    </oc>
    <nc r="C48">
      <v>25575</v>
    </nc>
  </rcc>
  <rcc rId="18893" sId="1">
    <oc r="C49">
      <v>20928</v>
    </oc>
    <nc r="C49">
      <v>21253</v>
    </nc>
  </rcc>
  <rcc rId="18894" sId="1">
    <oc r="C50">
      <v>9516</v>
    </oc>
    <nc r="C50">
      <v>9678</v>
    </nc>
  </rcc>
  <rcc rId="18895" sId="1">
    <oc r="D40">
      <v>3716</v>
    </oc>
    <nc r="D40"/>
  </rcc>
  <rcc rId="18896" sId="1">
    <oc r="D41">
      <v>3480</v>
    </oc>
    <nc r="D41"/>
  </rcc>
  <rcc rId="18897" sId="1">
    <oc r="D43">
      <v>16953</v>
    </oc>
    <nc r="D43"/>
  </rcc>
  <rcc rId="18898" sId="1">
    <oc r="D44">
      <v>12273</v>
    </oc>
    <nc r="D44"/>
  </rcc>
  <rcc rId="18899" sId="1">
    <oc r="D46">
      <v>14299</v>
    </oc>
    <nc r="D46"/>
  </rcc>
  <rcc rId="18900" sId="1">
    <oc r="D47">
      <v>2324</v>
    </oc>
    <nc r="D47"/>
  </rcc>
  <rcc rId="18901" sId="1">
    <oc r="D48">
      <v>25575</v>
    </oc>
    <nc r="D48"/>
  </rcc>
  <rcc rId="18902" sId="1">
    <oc r="D49">
      <v>21253</v>
    </oc>
    <nc r="D49"/>
  </rcc>
  <rcc rId="18903" sId="1">
    <oc r="D50">
      <v>9678</v>
    </oc>
    <nc r="D50"/>
  </rcc>
  <rcc rId="18904" sId="1">
    <oc r="C56">
      <v>11002</v>
    </oc>
    <nc r="C56">
      <v>11222</v>
    </nc>
  </rcc>
  <rcc rId="18905" sId="1">
    <oc r="C57">
      <v>6415</v>
    </oc>
    <nc r="C57">
      <v>6501</v>
    </nc>
  </rcc>
  <rcc rId="18906" sId="1">
    <oc r="C58">
      <v>1305</v>
    </oc>
    <nc r="C58">
      <v>1322</v>
    </nc>
  </rcc>
  <rcc rId="18907" sId="1">
    <oc r="D56">
      <v>11222</v>
    </oc>
    <nc r="D56"/>
  </rcc>
  <rcc rId="18908" sId="1">
    <oc r="D57">
      <v>6501</v>
    </oc>
    <nc r="D57"/>
  </rcc>
  <rcc rId="18909" sId="1">
    <oc r="D58">
      <v>1322</v>
    </oc>
    <nc r="D58"/>
  </rcc>
  <rcc rId="18910" sId="2">
    <oc r="E2" t="inlineStr">
      <is>
        <t>Ноябрь</t>
      </is>
    </oc>
    <nc r="E2" t="inlineStr">
      <is>
        <t>Декабрь</t>
      </is>
    </nc>
  </rcc>
  <rcc rId="18911" sId="2">
    <oc r="D6">
      <v>700</v>
    </oc>
    <nc r="D6">
      <v>835</v>
    </nc>
  </rcc>
  <rcc rId="18912" sId="2">
    <oc r="D7">
      <v>21855</v>
    </oc>
    <nc r="D7">
      <v>22075</v>
    </nc>
  </rcc>
  <rcc rId="18913" sId="2">
    <oc r="D8">
      <v>19040</v>
    </oc>
    <nc r="D8">
      <v>19180</v>
    </nc>
  </rcc>
  <rcc rId="18914" sId="2">
    <oc r="D9">
      <v>22810</v>
    </oc>
    <nc r="D9">
      <v>23005</v>
    </nc>
  </rcc>
  <rcc rId="18915" sId="2">
    <oc r="D10">
      <v>105945</v>
    </oc>
    <nc r="D10">
      <v>106000</v>
    </nc>
  </rcc>
  <rcc rId="18916" sId="2">
    <oc r="D11">
      <v>25460</v>
    </oc>
    <nc r="D11">
      <v>25650</v>
    </nc>
  </rcc>
  <rcc rId="18917" sId="2">
    <oc r="D12">
      <v>19540</v>
    </oc>
    <nc r="D12">
      <v>19655</v>
    </nc>
  </rcc>
  <rcc rId="18918" sId="2">
    <oc r="D13">
      <v>25375</v>
    </oc>
    <nc r="D13">
      <v>26040</v>
    </nc>
  </rcc>
  <rcc rId="18919" sId="2">
    <oc r="D14">
      <v>19845</v>
    </oc>
    <nc r="D14">
      <v>20065</v>
    </nc>
  </rcc>
  <rcc rId="18920" sId="2">
    <oc r="D15">
      <v>38260</v>
    </oc>
    <nc r="D15">
      <v>38425</v>
    </nc>
  </rcc>
  <rcc rId="18921" sId="2">
    <oc r="D16">
      <v>43115</v>
    </oc>
    <nc r="D16">
      <v>43165</v>
    </nc>
  </rcc>
  <rcc rId="18922" sId="2">
    <oc r="D17">
      <v>30755</v>
    </oc>
    <nc r="D17">
      <v>31165</v>
    </nc>
  </rcc>
  <rcc rId="18923" sId="2">
    <oc r="D18">
      <v>14750</v>
    </oc>
    <nc r="D18">
      <v>14955</v>
    </nc>
  </rcc>
  <rcc rId="18924" sId="2">
    <oc r="D19">
      <v>2055</v>
    </oc>
    <nc r="D19">
      <v>2095</v>
    </nc>
  </rcc>
  <rcc rId="18925" sId="2">
    <oc r="D20">
      <v>1640</v>
    </oc>
    <nc r="D20">
      <v>1745</v>
    </nc>
  </rcc>
  <rcc rId="18926" sId="2">
    <oc r="D21">
      <v>24610</v>
    </oc>
    <nc r="D21">
      <v>25115</v>
    </nc>
  </rcc>
  <rcc rId="18927" sId="2">
    <oc r="D22">
      <v>5750</v>
    </oc>
    <nc r="D22">
      <v>5935</v>
    </nc>
  </rcc>
  <rcc rId="18928" sId="2">
    <oc r="D23">
      <v>5</v>
    </oc>
    <nc r="D23">
      <v>10</v>
    </nc>
  </rcc>
  <rcc rId="18929" sId="2">
    <oc r="D24">
      <v>6285</v>
    </oc>
    <nc r="D24">
      <v>6540</v>
    </nc>
  </rcc>
  <rcc rId="18930" sId="2">
    <oc r="D25">
      <v>13005</v>
    </oc>
    <nc r="D25">
      <v>13175</v>
    </nc>
  </rcc>
  <rcc rId="18931" sId="2">
    <oc r="D26">
      <v>11415</v>
    </oc>
    <nc r="D26">
      <v>11645</v>
    </nc>
  </rcc>
  <rcc rId="18932" sId="2">
    <oc r="D27">
      <v>48320</v>
    </oc>
    <nc r="D27">
      <v>48520</v>
    </nc>
  </rcc>
  <rcc rId="18933" sId="2">
    <oc r="D28">
      <v>11110</v>
    </oc>
    <nc r="D28">
      <v>11215</v>
    </nc>
  </rcc>
  <rcc rId="18934" sId="2">
    <oc r="D29">
      <v>50895</v>
    </oc>
    <nc r="D29">
      <v>52890</v>
    </nc>
  </rcc>
  <rcc rId="18935" sId="2">
    <oc r="D30">
      <v>6595</v>
    </oc>
    <nc r="D30">
      <v>6785</v>
    </nc>
  </rcc>
  <rcc rId="18936" sId="2">
    <oc r="D31">
      <v>2140</v>
    </oc>
    <nc r="D31">
      <v>2185</v>
    </nc>
  </rcc>
  <rcc rId="18937" sId="2">
    <oc r="D32">
      <v>24275</v>
    </oc>
    <nc r="D32">
      <v>24425</v>
    </nc>
  </rcc>
  <rcc rId="18938" sId="2">
    <oc r="D33">
      <v>119155</v>
    </oc>
    <nc r="D33">
      <v>119650</v>
    </nc>
  </rcc>
  <rcc rId="18939" sId="2">
    <oc r="D34">
      <v>44530</v>
    </oc>
    <nc r="D34">
      <v>44885</v>
    </nc>
  </rcc>
  <rcc rId="18940" sId="2">
    <oc r="D35">
      <v>54915</v>
    </oc>
    <nc r="D35">
      <v>55070</v>
    </nc>
  </rcc>
  <rcc rId="18941" sId="2">
    <oc r="D36">
      <v>12875</v>
    </oc>
    <nc r="D36">
      <v>13020</v>
    </nc>
  </rcc>
  <rcc rId="18942" sId="2">
    <oc r="D37">
      <v>33515</v>
    </oc>
    <nc r="D37">
      <v>33825</v>
    </nc>
  </rcc>
  <rcc rId="18943" sId="2">
    <oc r="D38">
      <v>37425</v>
    </oc>
    <nc r="D38">
      <v>37975</v>
    </nc>
  </rcc>
  <rcc rId="18944" sId="2">
    <oc r="D39">
      <v>28735</v>
    </oc>
    <nc r="D39">
      <v>29040</v>
    </nc>
  </rcc>
  <rcc rId="18945" sId="2">
    <oc r="D40">
      <v>27525</v>
    </oc>
    <nc r="D40">
      <v>27780</v>
    </nc>
  </rcc>
  <rcc rId="18946" sId="2">
    <oc r="D41">
      <v>28750</v>
    </oc>
    <nc r="D41">
      <v>29050</v>
    </nc>
  </rcc>
  <rcc rId="18947" sId="2">
    <oc r="D42">
      <v>30105</v>
    </oc>
    <nc r="D42">
      <v>30260</v>
    </nc>
  </rcc>
  <rcc rId="18948" sId="2">
    <oc r="D43">
      <v>4685</v>
    </oc>
    <nc r="D43">
      <v>4880</v>
    </nc>
  </rcc>
  <rcc rId="18949" sId="2">
    <oc r="D44">
      <v>31180</v>
    </oc>
    <nc r="D44">
      <v>31520</v>
    </nc>
  </rcc>
  <rcc rId="18950" sId="2">
    <oc r="D45">
      <v>19850</v>
    </oc>
    <nc r="D45">
      <v>20280</v>
    </nc>
  </rcc>
  <rcc rId="18951" sId="2">
    <oc r="D46">
      <v>38995</v>
    </oc>
    <nc r="D46">
      <v>39485</v>
    </nc>
  </rcc>
  <rcc rId="18952" sId="2">
    <oc r="D47">
      <v>50220</v>
    </oc>
    <nc r="D47">
      <v>50495</v>
    </nc>
  </rcc>
  <rcc rId="18953" sId="2">
    <oc r="D48">
      <v>40895</v>
    </oc>
    <nc r="D48">
      <v>41000</v>
    </nc>
  </rcc>
  <rcc rId="18954" sId="2">
    <oc r="D49">
      <v>86965</v>
    </oc>
    <nc r="D49">
      <v>87270</v>
    </nc>
  </rcc>
  <rcc rId="18955" sId="2">
    <oc r="D50">
      <v>71800</v>
    </oc>
    <nc r="D50">
      <v>72590</v>
    </nc>
  </rcc>
  <rcc rId="18956" sId="2">
    <oc r="D51">
      <v>8450</v>
    </oc>
    <nc r="D51">
      <v>8610</v>
    </nc>
  </rcc>
  <rcc rId="18957" sId="2">
    <oc r="D52">
      <v>10450</v>
    </oc>
    <nc r="D52">
      <v>10580</v>
    </nc>
  </rcc>
  <rcc rId="18958" sId="2">
    <oc r="D53">
      <v>18795</v>
    </oc>
    <nc r="D53">
      <v>19005</v>
    </nc>
  </rcc>
  <rcc rId="18959" sId="2">
    <oc r="D54">
      <v>10265</v>
    </oc>
    <nc r="D54">
      <v>10445</v>
    </nc>
  </rcc>
  <rcc rId="18960" sId="2">
    <oc r="D55">
      <v>43830</v>
    </oc>
    <nc r="D55">
      <v>43990</v>
    </nc>
  </rcc>
  <rcc rId="18961" sId="2">
    <oc r="D56">
      <v>10180</v>
    </oc>
    <nc r="D56">
      <v>10305</v>
    </nc>
  </rcc>
  <rcc rId="18962" sId="2">
    <oc r="D58">
      <v>21865</v>
    </oc>
    <nc r="D58">
      <v>22085</v>
    </nc>
  </rcc>
  <rcc rId="18963" sId="2">
    <oc r="D59">
      <v>21380</v>
    </oc>
    <nc r="D59">
      <v>21580</v>
    </nc>
  </rcc>
  <rcc rId="18964" sId="2">
    <oc r="D60">
      <v>12140</v>
    </oc>
    <nc r="D60">
      <v>12295</v>
    </nc>
  </rcc>
  <rcc rId="18965" sId="2">
    <oc r="D61">
      <v>68845</v>
    </oc>
    <nc r="D61">
      <v>69100</v>
    </nc>
  </rcc>
  <rcc rId="18966" sId="2">
    <oc r="D62">
      <v>12375</v>
    </oc>
    <nc r="D62">
      <v>12615</v>
    </nc>
  </rcc>
  <rcc rId="18967" sId="2">
    <oc r="D63">
      <v>2090</v>
    </oc>
    <nc r="D63">
      <v>2095</v>
    </nc>
  </rcc>
  <rcc rId="18968" sId="2">
    <oc r="D64">
      <v>19540</v>
    </oc>
    <nc r="D64">
      <v>19665</v>
    </nc>
  </rcc>
  <rcc rId="18969" sId="2">
    <oc r="D65">
      <v>61110</v>
    </oc>
    <nc r="D65">
      <v>61775</v>
    </nc>
  </rcc>
  <rcc rId="18970" sId="2">
    <oc r="D66">
      <v>28595</v>
    </oc>
    <nc r="D66">
      <v>28805</v>
    </nc>
  </rcc>
  <rcc rId="18971" sId="2">
    <oc r="D67">
      <v>7055</v>
    </oc>
    <nc r="D67">
      <v>7154</v>
    </nc>
  </rcc>
  <rcc rId="18972" sId="2">
    <oc r="D68">
      <v>25145</v>
    </oc>
    <nc r="D68">
      <v>25365</v>
    </nc>
  </rcc>
  <rcc rId="18973" sId="2">
    <oc r="D69">
      <v>52830</v>
    </oc>
    <nc r="D69">
      <v>53190</v>
    </nc>
  </rcc>
  <rcc rId="18974" sId="2">
    <oc r="D70">
      <v>83375</v>
    </oc>
    <nc r="D70">
      <v>83890</v>
    </nc>
  </rcc>
  <rcc rId="18975" sId="2">
    <oc r="D71">
      <v>34330</v>
    </oc>
    <nc r="D71">
      <v>35325</v>
    </nc>
  </rcc>
  <rcc rId="18976" sId="2">
    <oc r="D72">
      <v>3795</v>
    </oc>
    <nc r="D72">
      <v>4075</v>
    </nc>
  </rcc>
  <rcc rId="18977" sId="2">
    <oc r="D73">
      <v>51830</v>
    </oc>
    <nc r="D73">
      <v>52430</v>
    </nc>
  </rcc>
  <rcc rId="18978" sId="2">
    <oc r="D74">
      <v>9055</v>
    </oc>
    <nc r="D74">
      <v>9095</v>
    </nc>
  </rcc>
  <rcc rId="18979" sId="2">
    <oc r="D76">
      <v>24805</v>
    </oc>
    <nc r="D76">
      <v>24975</v>
    </nc>
  </rcc>
  <rcc rId="18980" sId="2">
    <oc r="D77">
      <v>15490</v>
    </oc>
    <nc r="D77">
      <v>15855</v>
    </nc>
  </rcc>
  <rcc rId="18981" sId="2">
    <oc r="D78">
      <v>33965</v>
    </oc>
    <nc r="D78">
      <v>34495</v>
    </nc>
  </rcc>
  <rcc rId="18982" sId="2">
    <oc r="D79">
      <v>6790</v>
    </oc>
    <nc r="D79">
      <v>6930</v>
    </nc>
  </rcc>
  <rcc rId="18983" sId="2">
    <oc r="D80">
      <v>27490</v>
    </oc>
    <nc r="D80">
      <v>27630</v>
    </nc>
  </rcc>
  <rcc rId="18984" sId="2">
    <oc r="D81">
      <v>8930</v>
    </oc>
    <nc r="D81">
      <v>9085</v>
    </nc>
  </rcc>
  <rcc rId="18985" sId="2">
    <oc r="D83">
      <v>6960</v>
    </oc>
    <nc r="D83">
      <v>7055</v>
    </nc>
  </rcc>
  <rcc rId="18986" sId="2">
    <oc r="D84">
      <v>11065</v>
    </oc>
    <nc r="D84">
      <v>11235</v>
    </nc>
  </rcc>
  <rcc rId="18987" sId="2">
    <oc r="D85">
      <v>8245</v>
    </oc>
    <nc r="D85">
      <v>8455</v>
    </nc>
  </rcc>
  <rcc rId="18988" sId="2">
    <oc r="D86">
      <v>33125</v>
    </oc>
    <nc r="D86">
      <v>33805</v>
    </nc>
  </rcc>
  <rcc rId="18989" sId="2">
    <oc r="D87">
      <v>34580</v>
    </oc>
    <nc r="D87">
      <v>34765</v>
    </nc>
  </rcc>
  <rcc rId="18990" sId="2">
    <oc r="D88">
      <v>18160</v>
    </oc>
    <nc r="D88">
      <v>18255</v>
    </nc>
  </rcc>
  <rcc rId="18991" sId="2">
    <oc r="D89">
      <v>66315</v>
    </oc>
    <nc r="D89">
      <v>66555</v>
    </nc>
  </rcc>
  <rcc rId="18992" sId="2">
    <oc r="D90">
      <v>58460</v>
    </oc>
    <nc r="D90">
      <v>58765</v>
    </nc>
  </rcc>
  <rcc rId="18993" sId="2">
    <oc r="D91">
      <v>11715</v>
    </oc>
    <nc r="D91">
      <v>11945</v>
    </nc>
  </rcc>
  <rcc rId="18994" sId="2">
    <oc r="D92">
      <v>11410</v>
    </oc>
    <nc r="D92">
      <v>11585</v>
    </nc>
  </rcc>
  <rcc rId="18995" sId="2">
    <oc r="D94">
      <v>34480</v>
    </oc>
    <nc r="D94">
      <v>34790</v>
    </nc>
  </rcc>
  <rcc rId="18996" sId="2">
    <oc r="D95">
      <v>12610</v>
    </oc>
    <nc r="D95">
      <v>12955</v>
    </nc>
  </rcc>
  <rcc rId="18997" sId="2">
    <oc r="D96">
      <v>40190</v>
    </oc>
    <nc r="D96">
      <v>40300</v>
    </nc>
  </rcc>
  <rcc rId="18998" sId="2">
    <oc r="D97">
      <v>23860</v>
    </oc>
    <nc r="D97">
      <v>24000</v>
    </nc>
  </rcc>
  <rcc rId="18999" sId="2">
    <oc r="D98">
      <v>8500</v>
    </oc>
    <nc r="D98">
      <v>8750</v>
    </nc>
  </rcc>
  <rcc rId="19000" sId="2">
    <oc r="D99">
      <v>11830</v>
    </oc>
    <nc r="D99">
      <v>11960</v>
    </nc>
  </rcc>
  <rcc rId="19001" sId="2">
    <oc r="D100">
      <v>3895</v>
    </oc>
    <nc r="D100">
      <v>4035</v>
    </nc>
  </rcc>
  <rcc rId="19002" sId="2">
    <oc r="D101">
      <v>12135</v>
    </oc>
    <nc r="D101">
      <v>12335</v>
    </nc>
  </rcc>
  <rcc rId="19003" sId="2">
    <oc r="D102">
      <v>50345</v>
    </oc>
    <nc r="D102">
      <v>50635</v>
    </nc>
  </rcc>
  <rcc rId="19004" sId="2">
    <oc r="D103">
      <v>5965</v>
    </oc>
    <nc r="D103">
      <v>6035</v>
    </nc>
  </rcc>
  <rcc rId="19005" sId="2">
    <oc r="D104">
      <v>20685</v>
    </oc>
    <nc r="D104">
      <v>20870</v>
    </nc>
  </rcc>
  <rcc rId="19006" sId="2">
    <oc r="D105">
      <v>20245</v>
    </oc>
    <nc r="D105">
      <v>20315</v>
    </nc>
  </rcc>
  <rcc rId="19007" sId="2">
    <oc r="D106">
      <v>86725</v>
    </oc>
    <nc r="D106">
      <v>87295</v>
    </nc>
  </rcc>
  <rcc rId="19008" sId="2">
    <oc r="D108">
      <v>28110</v>
    </oc>
    <nc r="D108">
      <v>28435</v>
    </nc>
  </rcc>
  <rcc rId="19009" sId="2">
    <oc r="D109">
      <v>18025</v>
    </oc>
    <nc r="D109">
      <v>18395</v>
    </nc>
  </rcc>
  <rcc rId="19010" sId="2">
    <oc r="D110">
      <v>8300</v>
    </oc>
    <nc r="D110">
      <v>8605</v>
    </nc>
  </rcc>
  <rcc rId="19011" sId="2">
    <oc r="D111">
      <v>22895</v>
    </oc>
    <nc r="D111">
      <v>23020</v>
    </nc>
  </rcc>
  <rcc rId="19012" sId="2">
    <oc r="D112">
      <v>16670</v>
    </oc>
    <nc r="D112">
      <v>16710</v>
    </nc>
  </rcc>
  <rcc rId="19013" sId="2">
    <oc r="D113">
      <v>54845</v>
    </oc>
    <nc r="D113">
      <v>55070</v>
    </nc>
  </rcc>
  <rcc rId="19014" sId="2">
    <oc r="D114">
      <v>14495</v>
    </oc>
    <nc r="D114">
      <v>14650</v>
    </nc>
  </rcc>
  <rcc rId="19015" sId="2">
    <oc r="D115">
      <v>47175</v>
    </oc>
    <nc r="D115">
      <v>47320</v>
    </nc>
  </rcc>
  <rcc rId="19016" sId="2">
    <oc r="D116">
      <v>19575</v>
    </oc>
    <nc r="D116">
      <v>19735</v>
    </nc>
  </rcc>
  <rcc rId="19017" sId="2">
    <oc r="D117">
      <v>7330</v>
    </oc>
    <nc r="D117">
      <v>7470</v>
    </nc>
  </rcc>
  <rcc rId="19018" sId="2">
    <oc r="E6">
      <v>835</v>
    </oc>
    <nc r="E6"/>
  </rcc>
  <rcc rId="19019" sId="2">
    <oc r="E7">
      <v>22075</v>
    </oc>
    <nc r="E7"/>
  </rcc>
  <rcc rId="19020" sId="2">
    <oc r="E8">
      <v>19180</v>
    </oc>
    <nc r="E8"/>
  </rcc>
  <rcc rId="19021" sId="2">
    <oc r="E9">
      <v>23005</v>
    </oc>
    <nc r="E9"/>
  </rcc>
  <rcc rId="19022" sId="2">
    <oc r="E10">
      <v>106000</v>
    </oc>
    <nc r="E10"/>
  </rcc>
  <rcc rId="19023" sId="2">
    <oc r="E11">
      <v>25650</v>
    </oc>
    <nc r="E11"/>
  </rcc>
  <rcc rId="19024" sId="2">
    <oc r="E12">
      <v>19655</v>
    </oc>
    <nc r="E12"/>
  </rcc>
  <rcc rId="19025" sId="2">
    <oc r="E13">
      <v>26040</v>
    </oc>
    <nc r="E13"/>
  </rcc>
  <rcc rId="19026" sId="2">
    <oc r="E14">
      <v>20065</v>
    </oc>
    <nc r="E14"/>
  </rcc>
  <rcc rId="19027" sId="2">
    <oc r="E15">
      <v>38425</v>
    </oc>
    <nc r="E15"/>
  </rcc>
  <rcc rId="19028" sId="2">
    <oc r="E16">
      <v>43165</v>
    </oc>
    <nc r="E16"/>
  </rcc>
  <rcc rId="19029" sId="2">
    <oc r="E17">
      <v>31165</v>
    </oc>
    <nc r="E17"/>
  </rcc>
  <rcc rId="19030" sId="2">
    <oc r="E18">
      <v>14955</v>
    </oc>
    <nc r="E18"/>
  </rcc>
  <rcc rId="19031" sId="2">
    <oc r="E19">
      <v>2095</v>
    </oc>
    <nc r="E19"/>
  </rcc>
  <rcc rId="19032" sId="2">
    <oc r="E20">
      <v>1745</v>
    </oc>
    <nc r="E20"/>
  </rcc>
  <rcc rId="19033" sId="2">
    <oc r="E21">
      <v>25115</v>
    </oc>
    <nc r="E21"/>
  </rcc>
  <rcc rId="19034" sId="2">
    <oc r="E22">
      <v>5935</v>
    </oc>
    <nc r="E22"/>
  </rcc>
  <rcc rId="19035" sId="2">
    <oc r="E23">
      <v>10</v>
    </oc>
    <nc r="E23"/>
  </rcc>
  <rcc rId="19036" sId="2">
    <oc r="E24">
      <v>6540</v>
    </oc>
    <nc r="E24"/>
  </rcc>
  <rcc rId="19037" sId="2">
    <oc r="E25">
      <v>13175</v>
    </oc>
    <nc r="E25"/>
  </rcc>
  <rcc rId="19038" sId="2">
    <oc r="E26">
      <v>11645</v>
    </oc>
    <nc r="E26"/>
  </rcc>
  <rcc rId="19039" sId="2">
    <oc r="E27">
      <v>48520</v>
    </oc>
    <nc r="E27"/>
  </rcc>
  <rcc rId="19040" sId="2">
    <oc r="E28">
      <v>11215</v>
    </oc>
    <nc r="E28"/>
  </rcc>
  <rcc rId="19041" sId="2">
    <oc r="E29">
      <v>52890</v>
    </oc>
    <nc r="E29"/>
  </rcc>
  <rcc rId="19042" sId="2">
    <oc r="E30">
      <v>6785</v>
    </oc>
    <nc r="E30"/>
  </rcc>
  <rcc rId="19043" sId="2">
    <oc r="E31">
      <v>2185</v>
    </oc>
    <nc r="E31"/>
  </rcc>
  <rcc rId="19044" sId="2">
    <oc r="E32">
      <v>24425</v>
    </oc>
    <nc r="E32"/>
  </rcc>
  <rcc rId="19045" sId="2">
    <oc r="E33">
      <v>119650</v>
    </oc>
    <nc r="E33"/>
  </rcc>
  <rcc rId="19046" sId="2">
    <oc r="E34">
      <v>44885</v>
    </oc>
    <nc r="E34"/>
  </rcc>
  <rcc rId="19047" sId="2">
    <oc r="E35">
      <v>55070</v>
    </oc>
    <nc r="E35"/>
  </rcc>
  <rcc rId="19048" sId="2">
    <oc r="E36">
      <v>13020</v>
    </oc>
    <nc r="E36"/>
  </rcc>
  <rcc rId="19049" sId="2">
    <oc r="E37">
      <v>33825</v>
    </oc>
    <nc r="E37"/>
  </rcc>
  <rcc rId="19050" sId="2">
    <oc r="E38">
      <v>37975</v>
    </oc>
    <nc r="E38"/>
  </rcc>
  <rcc rId="19051" sId="2">
    <oc r="E39">
      <v>29040</v>
    </oc>
    <nc r="E39"/>
  </rcc>
  <rcc rId="19052" sId="2">
    <oc r="E40">
      <v>27780</v>
    </oc>
    <nc r="E40"/>
  </rcc>
  <rcc rId="19053" sId="2">
    <oc r="E41">
      <v>29050</v>
    </oc>
    <nc r="E41"/>
  </rcc>
  <rcc rId="19054" sId="2">
    <oc r="E42">
      <v>30260</v>
    </oc>
    <nc r="E42"/>
  </rcc>
  <rcc rId="19055" sId="2">
    <oc r="E43">
      <v>4880</v>
    </oc>
    <nc r="E43"/>
  </rcc>
  <rcc rId="19056" sId="2">
    <oc r="E44">
      <v>31520</v>
    </oc>
    <nc r="E44"/>
  </rcc>
  <rcc rId="19057" sId="2">
    <oc r="E45">
      <v>20280</v>
    </oc>
    <nc r="E45"/>
  </rcc>
  <rcc rId="19058" sId="2">
    <oc r="E46">
      <v>39485</v>
    </oc>
    <nc r="E46"/>
  </rcc>
  <rcc rId="19059" sId="2">
    <oc r="E47">
      <v>50495</v>
    </oc>
    <nc r="E47"/>
  </rcc>
  <rcc rId="19060" sId="2">
    <oc r="E48">
      <v>41000</v>
    </oc>
    <nc r="E48"/>
  </rcc>
  <rcc rId="19061" sId="2">
    <oc r="E49">
      <v>87270</v>
    </oc>
    <nc r="E49"/>
  </rcc>
  <rcc rId="19062" sId="2">
    <oc r="E50">
      <v>72590</v>
    </oc>
    <nc r="E50"/>
  </rcc>
  <rcc rId="19063" sId="2">
    <oc r="E51">
      <v>8610</v>
    </oc>
    <nc r="E51"/>
  </rcc>
  <rcc rId="19064" sId="2">
    <oc r="E52">
      <v>10580</v>
    </oc>
    <nc r="E52"/>
  </rcc>
  <rcc rId="19065" sId="2">
    <oc r="E53">
      <v>19005</v>
    </oc>
    <nc r="E53"/>
  </rcc>
  <rcc rId="19066" sId="2">
    <oc r="E54">
      <v>10445</v>
    </oc>
    <nc r="E54"/>
  </rcc>
  <rcc rId="19067" sId="2">
    <oc r="E55">
      <v>43990</v>
    </oc>
    <nc r="E55"/>
  </rcc>
  <rcc rId="19068" sId="2">
    <oc r="E56">
      <v>10305</v>
    </oc>
    <nc r="E56"/>
  </rcc>
  <rcc rId="19069" sId="2">
    <oc r="E57">
      <v>83670</v>
    </oc>
    <nc r="E57"/>
  </rcc>
  <rcc rId="19070" sId="2">
    <oc r="E58">
      <v>22085</v>
    </oc>
    <nc r="E58"/>
  </rcc>
  <rcc rId="19071" sId="2">
    <oc r="E59">
      <v>21580</v>
    </oc>
    <nc r="E59"/>
  </rcc>
  <rcc rId="19072" sId="2">
    <oc r="E60">
      <v>12295</v>
    </oc>
    <nc r="E60"/>
  </rcc>
  <rcc rId="19073" sId="2">
    <oc r="E61">
      <v>69100</v>
    </oc>
    <nc r="E61"/>
  </rcc>
  <rcc rId="19074" sId="2">
    <oc r="E62">
      <v>12615</v>
    </oc>
    <nc r="E62"/>
  </rcc>
  <rcc rId="19075" sId="2">
    <oc r="E63">
      <v>2095</v>
    </oc>
    <nc r="E63"/>
  </rcc>
  <rcc rId="19076" sId="2">
    <oc r="E64">
      <v>19665</v>
    </oc>
    <nc r="E64"/>
  </rcc>
  <rcc rId="19077" sId="2">
    <oc r="E65">
      <v>61775</v>
    </oc>
    <nc r="E65"/>
  </rcc>
  <rcc rId="19078" sId="2">
    <oc r="E66">
      <v>28805</v>
    </oc>
    <nc r="E66"/>
  </rcc>
  <rcc rId="19079" sId="2">
    <oc r="E67">
      <v>7154</v>
    </oc>
    <nc r="E67"/>
  </rcc>
  <rcc rId="19080" sId="2">
    <oc r="E68">
      <v>25365</v>
    </oc>
    <nc r="E68"/>
  </rcc>
  <rcc rId="19081" sId="2">
    <oc r="E69">
      <v>53190</v>
    </oc>
    <nc r="E69"/>
  </rcc>
  <rcc rId="19082" sId="2">
    <oc r="E70">
      <v>83890</v>
    </oc>
    <nc r="E70"/>
  </rcc>
  <rcc rId="19083" sId="2">
    <oc r="E71">
      <v>35325</v>
    </oc>
    <nc r="E71"/>
  </rcc>
  <rcc rId="19084" sId="2">
    <oc r="E72">
      <v>4075</v>
    </oc>
    <nc r="E72"/>
  </rcc>
  <rcc rId="19085" sId="2">
    <oc r="E73">
      <v>52430</v>
    </oc>
    <nc r="E73"/>
  </rcc>
  <rcc rId="19086" sId="2">
    <oc r="E74">
      <v>9095</v>
    </oc>
    <nc r="E74"/>
  </rcc>
  <rcc rId="19087" sId="2">
    <oc r="E75">
      <v>270</v>
    </oc>
    <nc r="E75"/>
  </rcc>
  <rcc rId="19088" sId="2">
    <oc r="E76">
      <v>24975</v>
    </oc>
    <nc r="E76"/>
  </rcc>
  <rcc rId="19089" sId="2">
    <oc r="E77">
      <v>15855</v>
    </oc>
    <nc r="E77"/>
  </rcc>
  <rcc rId="19090" sId="2">
    <oc r="E78">
      <v>34495</v>
    </oc>
    <nc r="E78"/>
  </rcc>
  <rcc rId="19091" sId="2">
    <oc r="E79">
      <v>6930</v>
    </oc>
    <nc r="E79"/>
  </rcc>
  <rcc rId="19092" sId="2">
    <oc r="E80">
      <v>27630</v>
    </oc>
    <nc r="E80"/>
  </rcc>
  <rcc rId="19093" sId="2">
    <oc r="E81">
      <v>9085</v>
    </oc>
    <nc r="E81"/>
  </rcc>
  <rcc rId="19094" sId="2">
    <oc r="E83">
      <v>7055</v>
    </oc>
    <nc r="E83"/>
  </rcc>
  <rcc rId="19095" sId="2">
    <oc r="E84">
      <v>11235</v>
    </oc>
    <nc r="E84"/>
  </rcc>
  <rcc rId="19096" sId="2">
    <oc r="E85">
      <v>8455</v>
    </oc>
    <nc r="E85"/>
  </rcc>
  <rcc rId="19097" sId="2">
    <oc r="E86">
      <v>33805</v>
    </oc>
    <nc r="E86"/>
  </rcc>
  <rcc rId="19098" sId="2">
    <oc r="E87">
      <v>34765</v>
    </oc>
    <nc r="E87"/>
  </rcc>
  <rcc rId="19099" sId="2">
    <oc r="E88">
      <v>18255</v>
    </oc>
    <nc r="E88"/>
  </rcc>
  <rcc rId="19100" sId="2">
    <oc r="E89">
      <v>66555</v>
    </oc>
    <nc r="E89"/>
  </rcc>
  <rcc rId="19101" sId="2">
    <oc r="E90">
      <v>58765</v>
    </oc>
    <nc r="E90"/>
  </rcc>
  <rcc rId="19102" sId="2">
    <oc r="E91">
      <v>11945</v>
    </oc>
    <nc r="E91"/>
  </rcc>
  <rcc rId="19103" sId="2">
    <oc r="E92">
      <v>11585</v>
    </oc>
    <nc r="E92"/>
  </rcc>
  <rcc rId="19104" sId="2">
    <oc r="E93">
      <v>655</v>
    </oc>
    <nc r="E93"/>
  </rcc>
  <rcc rId="19105" sId="2">
    <oc r="E94">
      <v>34790</v>
    </oc>
    <nc r="E94"/>
  </rcc>
  <rcc rId="19106" sId="2">
    <oc r="E95">
      <v>12955</v>
    </oc>
    <nc r="E95"/>
  </rcc>
  <rcc rId="19107" sId="2">
    <oc r="E96">
      <v>40300</v>
    </oc>
    <nc r="E96"/>
  </rcc>
  <rcc rId="19108" sId="2">
    <oc r="E97">
      <v>24000</v>
    </oc>
    <nc r="E97"/>
  </rcc>
  <rcc rId="19109" sId="2">
    <oc r="E98">
      <v>8750</v>
    </oc>
    <nc r="E98"/>
  </rcc>
  <rcc rId="19110" sId="2">
    <oc r="E99">
      <v>11960</v>
    </oc>
    <nc r="E99"/>
  </rcc>
  <rcc rId="19111" sId="2">
    <oc r="E100">
      <v>4035</v>
    </oc>
    <nc r="E100"/>
  </rcc>
  <rcc rId="19112" sId="2">
    <oc r="E101">
      <v>12335</v>
    </oc>
    <nc r="E101"/>
  </rcc>
  <rcc rId="19113" sId="2">
    <oc r="E102">
      <v>50635</v>
    </oc>
    <nc r="E102"/>
  </rcc>
  <rcc rId="19114" sId="2">
    <oc r="E103">
      <v>6035</v>
    </oc>
    <nc r="E103"/>
  </rcc>
  <rcc rId="19115" sId="2">
    <oc r="E104">
      <v>20870</v>
    </oc>
    <nc r="E104"/>
  </rcc>
  <rcc rId="19116" sId="2">
    <oc r="E105">
      <v>20315</v>
    </oc>
    <nc r="E105"/>
  </rcc>
  <rcc rId="19117" sId="2">
    <oc r="E106">
      <v>87295</v>
    </oc>
    <nc r="E106"/>
  </rcc>
  <rcc rId="19118" sId="2">
    <oc r="E107">
      <v>11055</v>
    </oc>
    <nc r="E107"/>
  </rcc>
  <rcc rId="19119" sId="2">
    <oc r="E108">
      <v>28435</v>
    </oc>
    <nc r="E108"/>
  </rcc>
  <rcc rId="19120" sId="2">
    <oc r="E109">
      <v>18395</v>
    </oc>
    <nc r="E109"/>
  </rcc>
  <rcc rId="19121" sId="2">
    <oc r="E110">
      <v>8605</v>
    </oc>
    <nc r="E110"/>
  </rcc>
  <rcc rId="19122" sId="2">
    <oc r="E111">
      <v>23020</v>
    </oc>
    <nc r="E111"/>
  </rcc>
  <rcc rId="19123" sId="2">
    <oc r="E112">
      <v>16710</v>
    </oc>
    <nc r="E112"/>
  </rcc>
  <rcc rId="19124" sId="2">
    <oc r="E113">
      <v>55070</v>
    </oc>
    <nc r="E113"/>
  </rcc>
  <rcc rId="19125" sId="2">
    <oc r="E114">
      <v>14650</v>
    </oc>
    <nc r="E114"/>
  </rcc>
  <rcc rId="19126" sId="2">
    <oc r="E115">
      <v>47320</v>
    </oc>
    <nc r="E115"/>
  </rcc>
  <rcc rId="19127" sId="2">
    <oc r="E116">
      <v>19735</v>
    </oc>
    <nc r="E116"/>
  </rcc>
  <rcc rId="19128" sId="2">
    <oc r="E117">
      <v>7470</v>
    </oc>
    <nc r="E117"/>
  </rcc>
  <rcc rId="19129" sId="3">
    <oc r="E2" t="inlineStr">
      <is>
        <t>Ноябрь</t>
      </is>
    </oc>
    <nc r="E2" t="inlineStr">
      <is>
        <t>Декабрь</t>
      </is>
    </nc>
  </rcc>
  <rcc rId="19130" sId="3">
    <oc r="D7">
      <v>12000</v>
    </oc>
    <nc r="D7">
      <v>12170</v>
    </nc>
  </rcc>
  <rcc rId="19131" sId="3">
    <oc r="D8">
      <v>265</v>
    </oc>
    <nc r="D8">
      <v>320</v>
    </nc>
  </rcc>
  <rcc rId="19132" sId="3">
    <oc r="D9">
      <v>14295</v>
    </oc>
    <nc r="D9">
      <v>14365</v>
    </nc>
  </rcc>
  <rcc rId="19133" sId="3">
    <oc r="D10">
      <v>12285</v>
    </oc>
    <nc r="D10">
      <v>12485</v>
    </nc>
  </rcc>
  <rcc rId="19134" sId="3">
    <oc r="D11">
      <v>835</v>
    </oc>
    <nc r="D11">
      <v>840</v>
    </nc>
  </rcc>
  <rcc rId="19135" sId="3">
    <oc r="D12">
      <v>27505</v>
    </oc>
    <nc r="D12">
      <v>27670</v>
    </nc>
  </rcc>
  <rcc rId="19136" sId="3">
    <oc r="D13">
      <v>8615</v>
    </oc>
    <nc r="D13">
      <v>8890</v>
    </nc>
  </rcc>
  <rcc rId="19137" sId="3">
    <oc r="D14">
      <v>16525</v>
    </oc>
    <nc r="D14">
      <v>16745</v>
    </nc>
  </rcc>
  <rcc rId="19138" sId="3">
    <oc r="D15">
      <v>1505</v>
    </oc>
    <nc r="D15">
      <v>1780</v>
    </nc>
  </rcc>
  <rcc rId="19139" sId="3">
    <oc r="D16">
      <v>76350</v>
    </oc>
    <nc r="D16">
      <v>76490</v>
    </nc>
  </rcc>
  <rcc rId="19140" sId="3">
    <oc r="D17">
      <v>35265</v>
    </oc>
    <nc r="D17">
      <v>35890</v>
    </nc>
  </rcc>
  <rcc rId="19141" sId="3">
    <oc r="D18">
      <v>13935</v>
    </oc>
    <nc r="D18">
      <v>13970</v>
    </nc>
  </rcc>
  <rcc rId="19142" sId="3">
    <oc r="D19">
      <v>146895</v>
    </oc>
    <nc r="D19">
      <v>147750</v>
    </nc>
  </rcc>
  <rcc rId="19143" sId="3">
    <oc r="D20">
      <v>5865</v>
    </oc>
    <nc r="D20">
      <v>5875</v>
    </nc>
  </rcc>
  <rcc rId="19144" sId="3">
    <oc r="D21">
      <v>10990</v>
    </oc>
    <nc r="D21">
      <v>11336</v>
    </nc>
  </rcc>
  <rcc rId="19145" sId="3">
    <oc r="D22">
      <v>12115</v>
    </oc>
    <nc r="D22">
      <v>12245</v>
    </nc>
  </rcc>
  <rcc rId="19146" sId="3">
    <oc r="D23">
      <v>37325</v>
    </oc>
    <nc r="D23">
      <v>37440</v>
    </nc>
  </rcc>
  <rcc rId="19147" sId="3">
    <oc r="D24">
      <v>50950</v>
    </oc>
    <nc r="D24">
      <v>51335</v>
    </nc>
  </rcc>
  <rcc rId="19148" sId="3">
    <oc r="D25">
      <v>11355</v>
    </oc>
    <nc r="D25">
      <v>11425</v>
    </nc>
  </rcc>
  <rcc rId="19149" sId="3">
    <oc r="D27">
      <v>19730</v>
    </oc>
    <nc r="D27">
      <v>21100</v>
    </nc>
  </rcc>
  <rcc rId="19150" sId="3">
    <oc r="D28">
      <v>29365</v>
    </oc>
    <nc r="D28">
      <v>29625</v>
    </nc>
  </rcc>
  <rcc rId="19151" sId="3">
    <oc r="D29">
      <v>30375</v>
    </oc>
    <nc r="D29">
      <v>30575</v>
    </nc>
  </rcc>
  <rcc rId="19152" sId="3">
    <oc r="D30">
      <v>27475</v>
    </oc>
    <nc r="D30">
      <v>27820</v>
    </nc>
  </rcc>
  <rcc rId="19153" sId="3">
    <oc r="D31">
      <v>59310</v>
    </oc>
    <nc r="D31">
      <v>59950</v>
    </nc>
  </rcc>
  <rcc rId="19154" sId="3">
    <oc r="E7">
      <v>12170</v>
    </oc>
    <nc r="E7"/>
  </rcc>
  <rcc rId="19155" sId="3">
    <oc r="E8">
      <v>320</v>
    </oc>
    <nc r="E8"/>
  </rcc>
  <rcc rId="19156" sId="3">
    <oc r="E9">
      <v>14365</v>
    </oc>
    <nc r="E9"/>
  </rcc>
  <rcc rId="19157" sId="3">
    <oc r="E10">
      <v>12485</v>
    </oc>
    <nc r="E10"/>
  </rcc>
  <rcc rId="19158" sId="3">
    <oc r="E11">
      <v>840</v>
    </oc>
    <nc r="E11"/>
  </rcc>
  <rcc rId="19159" sId="3">
    <oc r="E12">
      <v>27670</v>
    </oc>
    <nc r="E12"/>
  </rcc>
  <rcc rId="19160" sId="3">
    <oc r="E13">
      <v>8890</v>
    </oc>
    <nc r="E13"/>
  </rcc>
  <rcc rId="19161" sId="3">
    <oc r="E14">
      <v>16745</v>
    </oc>
    <nc r="E14"/>
  </rcc>
  <rcc rId="19162" sId="3">
    <oc r="E15">
      <v>1780</v>
    </oc>
    <nc r="E15"/>
  </rcc>
  <rcc rId="19163" sId="3">
    <oc r="E16">
      <v>76490</v>
    </oc>
    <nc r="E16"/>
  </rcc>
  <rcc rId="19164" sId="3">
    <oc r="E17">
      <v>35890</v>
    </oc>
    <nc r="E17"/>
  </rcc>
  <rcc rId="19165" sId="3">
    <oc r="E18">
      <v>13970</v>
    </oc>
    <nc r="E18"/>
  </rcc>
  <rcc rId="19166" sId="3">
    <oc r="E19">
      <v>147750</v>
    </oc>
    <nc r="E19"/>
  </rcc>
  <rcc rId="19167" sId="3">
    <oc r="E20">
      <v>5875</v>
    </oc>
    <nc r="E20"/>
  </rcc>
  <rcc rId="19168" sId="3">
    <oc r="E21">
      <v>11336</v>
    </oc>
    <nc r="E21"/>
  </rcc>
  <rcc rId="19169" sId="3">
    <oc r="E22">
      <v>12245</v>
    </oc>
    <nc r="E22"/>
  </rcc>
  <rcc rId="19170" sId="3">
    <oc r="E23">
      <v>37440</v>
    </oc>
    <nc r="E23"/>
  </rcc>
  <rcc rId="19171" sId="3">
    <oc r="E24">
      <v>51335</v>
    </oc>
    <nc r="E24"/>
  </rcc>
  <rcc rId="19172" sId="3">
    <oc r="E25">
      <v>11425</v>
    </oc>
    <nc r="E25"/>
  </rcc>
  <rcc rId="19173" sId="3">
    <oc r="E26">
      <v>15</v>
    </oc>
    <nc r="E26"/>
  </rcc>
  <rcc rId="19174" sId="3">
    <oc r="E27">
      <v>21100</v>
    </oc>
    <nc r="E27"/>
  </rcc>
  <rcc rId="19175" sId="3">
    <oc r="E28">
      <v>29625</v>
    </oc>
    <nc r="E28"/>
  </rcc>
  <rcc rId="19176" sId="3">
    <oc r="E29">
      <v>30575</v>
    </oc>
    <nc r="E29"/>
  </rcc>
  <rcc rId="19177" sId="3">
    <oc r="E30">
      <v>27820</v>
    </oc>
    <nc r="E30"/>
  </rcc>
  <rcc rId="19178" sId="3">
    <oc r="E31">
      <v>59950</v>
    </oc>
    <nc r="E31"/>
  </rcc>
  <rcc rId="19179" sId="4">
    <oc r="E2" t="inlineStr">
      <is>
        <t>Ноябрь</t>
      </is>
    </oc>
    <nc r="E2" t="inlineStr">
      <is>
        <t>Декабрь</t>
      </is>
    </nc>
  </rcc>
  <rcc rId="19180" sId="4">
    <oc r="D7">
      <v>7890</v>
    </oc>
    <nc r="D7">
      <v>7935</v>
    </nc>
  </rcc>
  <rcc rId="19181" sId="4">
    <oc r="D8">
      <v>49160</v>
    </oc>
    <nc r="D8">
      <v>49535</v>
    </nc>
  </rcc>
  <rcc rId="19182" sId="4">
    <oc r="D9">
      <v>3760</v>
    </oc>
    <nc r="D9">
      <v>3950</v>
    </nc>
  </rcc>
  <rcc rId="19183" sId="4">
    <oc r="D10">
      <v>19510</v>
    </oc>
    <nc r="D10">
      <v>19905</v>
    </nc>
  </rcc>
  <rcc rId="19184" sId="4">
    <oc r="D11">
      <v>12410</v>
    </oc>
    <nc r="D11">
      <v>12595</v>
    </nc>
  </rcc>
  <rcc rId="19185" sId="4">
    <oc r="D12">
      <v>44580</v>
    </oc>
    <nc r="D12">
      <v>44765</v>
    </nc>
  </rcc>
  <rcc rId="19186" sId="4">
    <oc r="D13">
      <v>16425</v>
    </oc>
    <nc r="D13">
      <v>16565</v>
    </nc>
  </rcc>
  <rcc rId="19187" sId="4">
    <oc r="D14">
      <v>9110</v>
    </oc>
    <nc r="D14">
      <v>9180</v>
    </nc>
  </rcc>
  <rcc rId="19188" sId="4">
    <oc r="D15">
      <v>24405</v>
    </oc>
    <nc r="D15">
      <v>24795</v>
    </nc>
  </rcc>
  <rcc rId="19189" sId="4">
    <oc r="D16">
      <v>21630</v>
    </oc>
    <nc r="D16">
      <v>22290</v>
    </nc>
  </rcc>
  <rcc rId="19190" sId="4">
    <oc r="D17">
      <v>28070</v>
    </oc>
    <nc r="D17">
      <v>28390</v>
    </nc>
  </rcc>
  <rcc rId="19191" sId="4">
    <oc r="D18">
      <v>29705</v>
    </oc>
    <nc r="D18">
      <v>30140</v>
    </nc>
  </rcc>
  <rcc rId="19192" sId="4">
    <oc r="D19">
      <v>50510</v>
    </oc>
    <nc r="D19">
      <v>50860</v>
    </nc>
  </rcc>
  <rcc rId="19193" sId="4">
    <oc r="D20">
      <v>3335</v>
    </oc>
    <nc r="D20">
      <v>3455</v>
    </nc>
  </rcc>
  <rcc rId="19194" sId="4">
    <oc r="D21">
      <v>6660</v>
    </oc>
    <nc r="D21">
      <v>6895</v>
    </nc>
  </rcc>
  <rcc rId="19195" sId="4">
    <oc r="D22">
      <v>19805</v>
    </oc>
    <nc r="D22">
      <v>20110</v>
    </nc>
  </rcc>
  <rcc rId="19196" sId="4">
    <oc r="D23">
      <v>48805</v>
    </oc>
    <nc r="D23">
      <v>48845</v>
    </nc>
  </rcc>
  <rcc rId="19197" sId="4">
    <oc r="D24">
      <v>26985</v>
    </oc>
    <nc r="D24">
      <v>27340</v>
    </nc>
  </rcc>
  <rcc rId="19198" sId="4">
    <oc r="D25">
      <v>32610</v>
    </oc>
    <nc r="D25">
      <v>32820</v>
    </nc>
  </rcc>
  <rcc rId="19199" sId="4">
    <oc r="D26">
      <v>14785</v>
    </oc>
    <nc r="D26">
      <v>15085</v>
    </nc>
  </rcc>
  <rcc rId="19200" sId="4">
    <oc r="D27">
      <v>12960</v>
    </oc>
    <nc r="D27">
      <v>13185</v>
    </nc>
  </rcc>
  <rcc rId="19201" sId="4">
    <oc r="D28">
      <v>56075</v>
    </oc>
    <nc r="D28">
      <v>56275</v>
    </nc>
  </rcc>
  <rcc rId="19202" sId="4">
    <oc r="D29">
      <v>31860</v>
    </oc>
    <nc r="D29">
      <v>32230</v>
    </nc>
  </rcc>
  <rcc rId="19203" sId="4">
    <oc r="D31">
      <v>20240</v>
    </oc>
    <nc r="D31">
      <v>20285</v>
    </nc>
  </rcc>
  <rcc rId="19204" sId="4">
    <oc r="D32">
      <v>26820</v>
    </oc>
    <nc r="D32">
      <v>27160</v>
    </nc>
  </rcc>
  <rcc rId="19205" sId="4">
    <oc r="D33">
      <v>37135</v>
    </oc>
    <nc r="D33">
      <v>37295</v>
    </nc>
  </rcc>
  <rcc rId="19206" sId="4">
    <oc r="D34">
      <v>16370</v>
    </oc>
    <nc r="D34">
      <v>16730</v>
    </nc>
  </rcc>
  <rcc rId="19207" sId="4">
    <oc r="D35">
      <v>11405</v>
    </oc>
    <nc r="D35">
      <v>11460</v>
    </nc>
  </rcc>
  <rcc rId="19208" sId="4">
    <oc r="D36">
      <v>43610</v>
    </oc>
    <nc r="D36">
      <v>44215</v>
    </nc>
  </rcc>
  <rcc rId="19209" sId="4">
    <oc r="D37">
      <v>36915</v>
    </oc>
    <nc r="D37">
      <v>37170</v>
    </nc>
  </rcc>
  <rcc rId="19210" sId="4">
    <oc r="D38">
      <v>10285</v>
    </oc>
    <nc r="D38">
      <v>10540</v>
    </nc>
  </rcc>
  <rcc rId="19211" sId="4">
    <oc r="D39">
      <v>41645</v>
    </oc>
    <nc r="D39">
      <v>41740</v>
    </nc>
  </rcc>
  <rcc rId="19212" sId="4">
    <oc r="D40">
      <v>36255</v>
    </oc>
    <nc r="D40">
      <v>36445</v>
    </nc>
  </rcc>
  <rcc rId="19213" sId="4">
    <oc r="D41">
      <v>4230</v>
    </oc>
    <nc r="D41">
      <v>4235</v>
    </nc>
  </rcc>
  <rcc rId="19214" sId="4">
    <oc r="D42">
      <v>95385</v>
    </oc>
    <nc r="D42">
      <v>95940</v>
    </nc>
  </rcc>
  <rcc rId="19215" sId="4">
    <oc r="D43">
      <v>6430</v>
    </oc>
    <nc r="D43">
      <v>6810</v>
    </nc>
  </rcc>
  <rcc rId="19216" sId="4">
    <oc r="D44">
      <v>565</v>
    </oc>
    <nc r="D44">
      <v>730</v>
    </nc>
  </rcc>
  <rcc rId="19217" sId="4">
    <oc r="D45">
      <v>85105</v>
    </oc>
    <nc r="D45">
      <v>85405</v>
    </nc>
  </rcc>
  <rcc rId="19218" sId="4">
    <oc r="D46">
      <v>7545</v>
    </oc>
    <nc r="D46">
      <v>7790</v>
    </nc>
  </rcc>
  <rcc rId="19219" sId="4">
    <oc r="D47">
      <v>10165</v>
    </oc>
    <nc r="D47">
      <v>10340</v>
    </nc>
  </rcc>
  <rcc rId="19220" sId="4">
    <oc r="D48">
      <v>53385</v>
    </oc>
    <nc r="D48">
      <v>53670</v>
    </nc>
  </rcc>
  <rcc rId="19221" sId="4">
    <oc r="D49">
      <v>13245</v>
    </oc>
    <nc r="D49">
      <v>13375</v>
    </nc>
  </rcc>
  <rcc rId="19222" sId="4">
    <oc r="D50">
      <v>30125</v>
    </oc>
    <nc r="D50">
      <v>30400</v>
    </nc>
  </rcc>
  <rcc rId="19223" sId="4">
    <oc r="D51">
      <v>13530</v>
    </oc>
    <nc r="D51">
      <v>13780</v>
    </nc>
  </rcc>
  <rcc rId="19224" sId="4">
    <oc r="D52">
      <v>8925</v>
    </oc>
    <nc r="D52">
      <v>9085</v>
    </nc>
  </rcc>
  <rcc rId="19225" sId="4">
    <oc r="D53">
      <v>18480</v>
    </oc>
    <nc r="D53">
      <v>18645</v>
    </nc>
  </rcc>
  <rcc rId="19226" sId="4">
    <oc r="D54">
      <v>5420</v>
    </oc>
    <nc r="D54">
      <v>5505</v>
    </nc>
  </rcc>
  <rcc rId="19227" sId="4">
    <oc r="D55">
      <v>50860</v>
    </oc>
    <nc r="D55">
      <v>51200</v>
    </nc>
  </rcc>
  <rcc rId="19228" sId="4">
    <oc r="D56">
      <v>43235</v>
    </oc>
    <nc r="D56">
      <v>44505</v>
    </nc>
  </rcc>
  <rcc rId="19229" sId="4">
    <oc r="D57">
      <v>5015</v>
    </oc>
    <nc r="D57">
      <v>5100</v>
    </nc>
  </rcc>
  <rcc rId="19230" sId="4">
    <oc r="D58">
      <v>26850</v>
    </oc>
    <nc r="D58">
      <v>27130</v>
    </nc>
  </rcc>
  <rcc rId="19231" sId="4">
    <oc r="D59">
      <v>11390</v>
    </oc>
    <nc r="D59">
      <v>11580</v>
    </nc>
  </rcc>
  <rcc rId="19232" sId="4">
    <oc r="E7">
      <v>7935</v>
    </oc>
    <nc r="E7"/>
  </rcc>
  <rcc rId="19233" sId="4">
    <oc r="E8">
      <v>49535</v>
    </oc>
    <nc r="E8"/>
  </rcc>
  <rcc rId="19234" sId="4">
    <oc r="E9">
      <v>3950</v>
    </oc>
    <nc r="E9"/>
  </rcc>
  <rcc rId="19235" sId="4">
    <oc r="E10">
      <v>19905</v>
    </oc>
    <nc r="E10"/>
  </rcc>
  <rcc rId="19236" sId="4">
    <oc r="E11">
      <v>12595</v>
    </oc>
    <nc r="E11"/>
  </rcc>
  <rcc rId="19237" sId="4">
    <oc r="E12">
      <v>44765</v>
    </oc>
    <nc r="E12"/>
  </rcc>
  <rcc rId="19238" sId="4">
    <oc r="E13">
      <v>16565</v>
    </oc>
    <nc r="E13"/>
  </rcc>
  <rcc rId="19239" sId="4">
    <oc r="E14">
      <v>9180</v>
    </oc>
    <nc r="E14"/>
  </rcc>
  <rcc rId="19240" sId="4">
    <oc r="E15">
      <v>24795</v>
    </oc>
    <nc r="E15"/>
  </rcc>
  <rcc rId="19241" sId="4">
    <oc r="E16">
      <v>22290</v>
    </oc>
    <nc r="E16"/>
  </rcc>
  <rcc rId="19242" sId="4">
    <oc r="E17">
      <v>28390</v>
    </oc>
    <nc r="E17"/>
  </rcc>
  <rcc rId="19243" sId="4">
    <oc r="E18">
      <v>30140</v>
    </oc>
    <nc r="E18"/>
  </rcc>
  <rcc rId="19244" sId="4">
    <oc r="E19">
      <v>50860</v>
    </oc>
    <nc r="E19"/>
  </rcc>
  <rcc rId="19245" sId="4">
    <oc r="E20">
      <v>3455</v>
    </oc>
    <nc r="E20"/>
  </rcc>
  <rcc rId="19246" sId="4">
    <oc r="E21">
      <v>6895</v>
    </oc>
    <nc r="E21"/>
  </rcc>
  <rcc rId="19247" sId="4">
    <oc r="E22">
      <v>20110</v>
    </oc>
    <nc r="E22"/>
  </rcc>
  <rcc rId="19248" sId="4">
    <oc r="E23">
      <v>48845</v>
    </oc>
    <nc r="E23"/>
  </rcc>
  <rcc rId="19249" sId="4">
    <oc r="E24">
      <v>27340</v>
    </oc>
    <nc r="E24"/>
  </rcc>
  <rcc rId="19250" sId="4">
    <oc r="E25">
      <v>32820</v>
    </oc>
    <nc r="E25"/>
  </rcc>
  <rcc rId="19251" sId="4">
    <oc r="E26">
      <v>15085</v>
    </oc>
    <nc r="E26"/>
  </rcc>
  <rcc rId="19252" sId="4">
    <oc r="E27">
      <v>13185</v>
    </oc>
    <nc r="E27"/>
  </rcc>
  <rcc rId="19253" sId="4">
    <oc r="E28">
      <v>56275</v>
    </oc>
    <nc r="E28"/>
  </rcc>
  <rcc rId="19254" sId="4">
    <oc r="E29">
      <v>32230</v>
    </oc>
    <nc r="E29"/>
  </rcc>
  <rcc rId="19255" sId="4">
    <oc r="E30">
      <v>50830</v>
    </oc>
    <nc r="E30"/>
  </rcc>
  <rcc rId="19256" sId="4">
    <oc r="E31">
      <v>20285</v>
    </oc>
    <nc r="E31"/>
  </rcc>
  <rcc rId="19257" sId="4">
    <oc r="E32">
      <v>27160</v>
    </oc>
    <nc r="E32"/>
  </rcc>
  <rcc rId="19258" sId="4">
    <oc r="E33">
      <v>37295</v>
    </oc>
    <nc r="E33"/>
  </rcc>
  <rcc rId="19259" sId="4">
    <oc r="E34">
      <v>16730</v>
    </oc>
    <nc r="E34"/>
  </rcc>
  <rcc rId="19260" sId="4">
    <oc r="E35">
      <v>11460</v>
    </oc>
    <nc r="E35"/>
  </rcc>
  <rcc rId="19261" sId="4">
    <oc r="E36">
      <v>44215</v>
    </oc>
    <nc r="E36"/>
  </rcc>
  <rcc rId="19262" sId="4">
    <oc r="E37">
      <v>37170</v>
    </oc>
    <nc r="E37"/>
  </rcc>
  <rcc rId="19263" sId="4">
    <oc r="E38">
      <v>10540</v>
    </oc>
    <nc r="E38"/>
  </rcc>
  <rcc rId="19264" sId="4">
    <oc r="E39">
      <v>41740</v>
    </oc>
    <nc r="E39"/>
  </rcc>
  <rcc rId="19265" sId="4">
    <oc r="E40">
      <v>36445</v>
    </oc>
    <nc r="E40"/>
  </rcc>
  <rcc rId="19266" sId="4">
    <oc r="E41">
      <v>4235</v>
    </oc>
    <nc r="E41"/>
  </rcc>
  <rcc rId="19267" sId="4">
    <oc r="E42">
      <v>95940</v>
    </oc>
    <nc r="E42"/>
  </rcc>
  <rcc rId="19268" sId="4">
    <oc r="E43">
      <v>6810</v>
    </oc>
    <nc r="E43"/>
  </rcc>
  <rcc rId="19269" sId="4">
    <oc r="E44">
      <v>730</v>
    </oc>
    <nc r="E44"/>
  </rcc>
  <rcc rId="19270" sId="4">
    <oc r="E45">
      <v>85405</v>
    </oc>
    <nc r="E45"/>
  </rcc>
  <rcc rId="19271" sId="4">
    <oc r="E46">
      <v>7790</v>
    </oc>
    <nc r="E46"/>
  </rcc>
  <rcc rId="19272" sId="4">
    <oc r="E47">
      <v>10340</v>
    </oc>
    <nc r="E47"/>
  </rcc>
  <rcc rId="19273" sId="4">
    <oc r="E48">
      <v>53670</v>
    </oc>
    <nc r="E48"/>
  </rcc>
  <rcc rId="19274" sId="4">
    <oc r="E49">
      <v>13375</v>
    </oc>
    <nc r="E49"/>
  </rcc>
  <rcc rId="19275" sId="4">
    <oc r="E50">
      <v>30400</v>
    </oc>
    <nc r="E50"/>
  </rcc>
  <rcc rId="19276" sId="4">
    <oc r="E51">
      <v>13780</v>
    </oc>
    <nc r="E51"/>
  </rcc>
  <rcc rId="19277" sId="4">
    <oc r="E52">
      <v>9085</v>
    </oc>
    <nc r="E52"/>
  </rcc>
  <rcc rId="19278" sId="4">
    <oc r="E53">
      <v>18645</v>
    </oc>
    <nc r="E53"/>
  </rcc>
  <rcc rId="19279" sId="4">
    <oc r="E54">
      <v>5505</v>
    </oc>
    <nc r="E54"/>
  </rcc>
  <rcc rId="19280" sId="4">
    <oc r="E55">
      <v>51200</v>
    </oc>
    <nc r="E55"/>
  </rcc>
  <rcc rId="19281" sId="4">
    <oc r="E56">
      <v>44505</v>
    </oc>
    <nc r="E56"/>
  </rcc>
  <rcc rId="19282" sId="4">
    <oc r="E57">
      <v>5100</v>
    </oc>
    <nc r="E57"/>
  </rcc>
  <rcc rId="19283" sId="4">
    <oc r="E58">
      <v>27130</v>
    </oc>
    <nc r="E58"/>
  </rcc>
  <rcc rId="19284" sId="4">
    <oc r="E59">
      <v>11580</v>
    </oc>
    <nc r="E59"/>
  </rcc>
  <rrc rId="19285" sId="5" ref="A64:XFD64" action="deleteRow">
    <undo index="4" exp="ref" v="1" dr="F64" r="G205" sId="5"/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  <rfmt sheetId="5" xfDxf="1" sqref="A64:XFD64" start="0" length="0"/>
    <rcc rId="0" sId="5" dxf="1">
      <nc r="A64" t="inlineStr">
        <is>
          <t>58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B64" t="inlineStr">
        <is>
          <t>Корнеев Василий Анатольевич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thin">
            <color indexed="64"/>
          </left>
        </border>
      </ndxf>
    </rcc>
    <rcc rId="0" sId="5" s="1" dxf="1">
      <nc r="C64" t="inlineStr">
        <is>
          <t>00379113-05</t>
        </is>
      </nc>
      <ndxf>
        <font>
          <sz val="9"/>
          <color auto="1"/>
          <name val="Arial Cyr"/>
          <scheme val="none"/>
        </font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5" sqref="D64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5" sqref="E64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F64">
        <v>18</v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dxf="1">
      <nc r="G64">
        <v>48230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</ndxf>
    </rcc>
  </rrc>
  <rcc rId="19286" sId="5">
    <nc r="A64" t="inlineStr">
      <is>
        <t>58</t>
      </is>
    </nc>
  </rcc>
  <rcc rId="19287" sId="5">
    <nc r="A52" t="inlineStr">
      <is>
        <t>Л/ 46</t>
      </is>
    </nc>
  </rcc>
  <rrc rId="19288" sId="5" ref="A51:XFD51" action="deleteRow">
    <undo index="8" exp="ref" v="1" dr="F51" r="G204" sId="5"/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  <rfmt sheetId="5" xfDxf="1" sqref="A51:XFD51" start="0" length="0"/>
    <rcc rId="0" sId="5" dxf="1">
      <nc r="A51" t="inlineStr">
        <is>
          <t>Л/ 46</t>
        </is>
      </nc>
      <ndxf>
        <font>
          <b/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B51" t="inlineStr">
        <is>
          <t>Писарева Е.И.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C51" t="inlineStr">
        <is>
          <t>00377494-05</t>
        </is>
      </nc>
      <ndxf>
        <font>
          <sz val="9"/>
          <color auto="1"/>
          <name val="Arial Cyr"/>
          <scheme val="none"/>
        </font>
        <numFmt numFmtId="30" formatCode="@"/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fmt sheetId="5" sqref="D51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5" sqref="E51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F51">
        <v>30</v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dxf="1">
      <nc r="G51">
        <v>68420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</ndxf>
    </rcc>
  </rrc>
  <rcc rId="19289" sId="5">
    <oc r="E2" t="inlineStr">
      <is>
        <t>Ноябрь</t>
      </is>
    </oc>
    <nc r="E2" t="inlineStr">
      <is>
        <t>Декабрь</t>
      </is>
    </nc>
  </rcc>
  <rcc rId="19290" sId="5">
    <oc r="D6">
      <v>12845</v>
    </oc>
    <nc r="D6">
      <v>12980</v>
    </nc>
  </rcc>
  <rcc rId="19291" sId="5">
    <oc r="D7">
      <v>5205</v>
    </oc>
    <nc r="D7">
      <v>5250</v>
    </nc>
  </rcc>
  <rcc rId="19292" sId="5">
    <oc r="D8">
      <v>11470</v>
    </oc>
    <nc r="D8">
      <v>11520</v>
    </nc>
  </rcc>
  <rcc rId="19293" sId="5">
    <oc r="D9">
      <v>8520</v>
    </oc>
    <nc r="D9">
      <v>8780</v>
    </nc>
  </rcc>
  <rcc rId="19294" sId="5">
    <oc r="D10">
      <v>17725</v>
    </oc>
    <nc r="D10">
      <v>17995</v>
    </nc>
  </rcc>
  <rcc rId="19295" sId="5">
    <oc r="D11">
      <v>45145</v>
    </oc>
    <nc r="D11">
      <v>45225</v>
    </nc>
  </rcc>
  <rcc rId="19296" sId="5">
    <oc r="D12">
      <v>17155</v>
    </oc>
    <nc r="D12">
      <v>17520</v>
    </nc>
  </rcc>
  <rcc rId="19297" sId="5">
    <oc r="D13">
      <v>12715</v>
    </oc>
    <nc r="D13">
      <v>12840</v>
    </nc>
  </rcc>
  <rcc rId="19298" sId="5">
    <oc r="D14">
      <v>68785</v>
    </oc>
    <nc r="D14">
      <v>69070</v>
    </nc>
  </rcc>
  <rcc rId="19299" sId="5">
    <oc r="D15">
      <v>19760</v>
    </oc>
    <nc r="D15">
      <v>20020</v>
    </nc>
  </rcc>
  <rcc rId="19300" sId="5">
    <oc r="D16">
      <v>5475</v>
    </oc>
    <nc r="D16">
      <v>5605</v>
    </nc>
  </rcc>
  <rcc rId="19301" sId="5">
    <oc r="D17">
      <v>32065</v>
    </oc>
    <nc r="D17">
      <v>32215</v>
    </nc>
  </rcc>
  <rcc rId="19302" sId="5">
    <oc r="D18">
      <v>16330</v>
    </oc>
    <nc r="D18">
      <v>16630</v>
    </nc>
  </rcc>
  <rcc rId="19303" sId="5">
    <oc r="D19">
      <v>10640</v>
    </oc>
    <nc r="D19">
      <v>10980</v>
    </nc>
  </rcc>
  <rcc rId="19304" sId="5">
    <oc r="D20">
      <v>49845</v>
    </oc>
    <nc r="D20">
      <v>50340</v>
    </nc>
  </rcc>
  <rcc rId="19305" sId="5">
    <oc r="D21">
      <v>68745</v>
    </oc>
    <nc r="D21">
      <v>69340</v>
    </nc>
  </rcc>
  <rcc rId="19306" sId="5">
    <oc r="D22">
      <v>49725</v>
    </oc>
    <nc r="D22">
      <v>50250</v>
    </nc>
  </rcc>
  <rcc rId="19307" sId="5">
    <oc r="D23">
      <v>10230</v>
    </oc>
    <nc r="D23">
      <v>10395</v>
    </nc>
  </rcc>
  <rcc rId="19308" sId="5">
    <oc r="D24">
      <v>6940</v>
    </oc>
    <nc r="D24">
      <v>7035</v>
    </nc>
  </rcc>
  <rcc rId="19309" sId="5">
    <oc r="D25">
      <v>14430</v>
    </oc>
    <nc r="D25">
      <v>14460</v>
    </nc>
  </rcc>
  <rcc rId="19310" sId="5">
    <oc r="D26">
      <v>8450</v>
    </oc>
    <nc r="D26">
      <v>8525</v>
    </nc>
  </rcc>
  <rcc rId="19311" sId="5">
    <oc r="D27">
      <v>1800</v>
    </oc>
    <nc r="D27">
      <v>2185</v>
    </nc>
  </rcc>
  <rcc rId="19312" sId="5">
    <oc r="D28">
      <v>5045</v>
    </oc>
    <nc r="D28">
      <v>5270</v>
    </nc>
  </rcc>
  <rcc rId="19313" sId="5">
    <oc r="D29">
      <v>18085</v>
    </oc>
    <nc r="D29">
      <v>18370</v>
    </nc>
  </rcc>
  <rcc rId="19314" sId="5">
    <oc r="D30">
      <v>59355</v>
    </oc>
    <nc r="D30">
      <v>59555</v>
    </nc>
  </rcc>
  <rcc rId="19315" sId="5">
    <oc r="D31">
      <v>18075</v>
    </oc>
    <nc r="D31">
      <v>18400</v>
    </nc>
  </rcc>
  <rcc rId="19316" sId="5">
    <oc r="D32">
      <v>17785</v>
    </oc>
    <nc r="D32">
      <v>17925</v>
    </nc>
  </rcc>
  <rcc rId="19317" sId="5">
    <oc r="D33">
      <v>54125</v>
    </oc>
    <nc r="D33">
      <v>54285</v>
    </nc>
  </rcc>
  <rcc rId="19318" sId="5">
    <oc r="D34">
      <v>12625</v>
    </oc>
    <nc r="D34">
      <v>12735</v>
    </nc>
  </rcc>
  <rcc rId="19319" sId="5">
    <oc r="D35">
      <v>9990</v>
    </oc>
    <nc r="D35">
      <v>10080</v>
    </nc>
  </rcc>
  <rcc rId="19320" sId="5">
    <oc r="D36">
      <v>67235</v>
    </oc>
    <nc r="D36">
      <v>67575</v>
    </nc>
  </rcc>
  <rcc rId="19321" sId="5">
    <oc r="D37">
      <v>24995</v>
    </oc>
    <nc r="D37">
      <v>25265</v>
    </nc>
  </rcc>
  <rcc rId="19322" sId="5">
    <oc r="D38">
      <v>88630</v>
    </oc>
    <nc r="D38">
      <v>89035</v>
    </nc>
  </rcc>
  <rcc rId="19323" sId="5">
    <oc r="D39">
      <v>10785</v>
    </oc>
    <nc r="D39">
      <v>10975</v>
    </nc>
  </rcc>
  <rcc rId="19324" sId="5">
    <oc r="D40">
      <v>63145</v>
    </oc>
    <nc r="D40">
      <v>63350</v>
    </nc>
  </rcc>
  <rcc rId="19325" sId="5">
    <oc r="D41">
      <v>17270</v>
    </oc>
    <nc r="D41">
      <v>17570</v>
    </nc>
  </rcc>
  <rcc rId="19326" sId="5">
    <oc r="D42">
      <v>105250</v>
    </oc>
    <nc r="D42">
      <v>105580</v>
    </nc>
  </rcc>
  <rcc rId="19327" sId="5">
    <oc r="D43">
      <v>12520</v>
    </oc>
    <nc r="D43">
      <v>12800</v>
    </nc>
  </rcc>
  <rcc rId="19328" sId="5">
    <oc r="D44">
      <v>23290</v>
    </oc>
    <nc r="D44">
      <v>23400</v>
    </nc>
  </rcc>
  <rcc rId="19329" sId="5">
    <oc r="D45">
      <v>18680</v>
    </oc>
    <nc r="D45">
      <v>18910</v>
    </nc>
  </rcc>
  <rcc rId="19330" sId="5">
    <oc r="D46">
      <v>30660</v>
    </oc>
    <nc r="D46">
      <v>30745</v>
    </nc>
  </rcc>
  <rcc rId="19331" sId="5">
    <oc r="D47">
      <v>8355</v>
    </oc>
    <nc r="D47">
      <v>8660</v>
    </nc>
  </rcc>
  <rcc rId="19332" sId="5">
    <oc r="D48">
      <v>24265</v>
    </oc>
    <nc r="D48">
      <v>24395</v>
    </nc>
  </rcc>
  <rcc rId="19333" sId="5">
    <oc r="D49">
      <v>32865</v>
    </oc>
    <nc r="D49">
      <v>33185</v>
    </nc>
  </rcc>
  <rcc rId="19334" sId="5">
    <oc r="D50">
      <v>18205</v>
    </oc>
    <nc r="D50">
      <v>18305</v>
    </nc>
  </rcc>
  <rcc rId="19335" sId="5">
    <oc r="D51">
      <v>0</v>
    </oc>
    <nc r="D51">
      <v>225</v>
    </nc>
  </rcc>
  <rcc rId="19336" sId="5">
    <oc r="D52">
      <v>20640</v>
    </oc>
    <nc r="D52">
      <v>20900</v>
    </nc>
  </rcc>
  <rcc rId="19337" sId="5">
    <oc r="D53">
      <v>35840</v>
    </oc>
    <nc r="D53">
      <v>35940</v>
    </nc>
  </rcc>
  <rcc rId="19338" sId="5">
    <oc r="D54">
      <v>38900</v>
    </oc>
    <nc r="D54">
      <v>39455</v>
    </nc>
  </rcc>
  <rcc rId="19339" sId="5">
    <oc r="D55">
      <v>6130</v>
    </oc>
    <nc r="D55">
      <v>6400</v>
    </nc>
  </rcc>
  <rcc rId="19340" sId="5">
    <oc r="D56">
      <v>254340</v>
    </oc>
    <nc r="D56">
      <v>255595</v>
    </nc>
  </rcc>
  <rcc rId="19341" sId="5">
    <oc r="D57">
      <v>31350</v>
    </oc>
    <nc r="D57">
      <v>31405</v>
    </nc>
  </rcc>
  <rcc rId="19342" sId="5">
    <oc r="D58">
      <v>4355</v>
    </oc>
    <nc r="D58">
      <v>5200</v>
    </nc>
  </rcc>
  <rcc rId="19343" sId="5">
    <oc r="D59">
      <v>65940</v>
    </oc>
    <nc r="D59">
      <v>66035</v>
    </nc>
  </rcc>
  <rcc rId="19344" sId="5">
    <oc r="D61">
      <v>2880</v>
    </oc>
    <nc r="D61">
      <v>3000</v>
    </nc>
  </rcc>
  <rcc rId="19345" sId="5">
    <oc r="D62">
      <v>7725</v>
    </oc>
    <nc r="D62">
      <v>7830</v>
    </nc>
  </rcc>
  <rcc rId="19346" sId="5">
    <oc r="D63">
      <v>0</v>
    </oc>
    <nc r="D63">
      <v>130</v>
    </nc>
  </rcc>
  <rcc rId="19347" sId="5">
    <oc r="D64">
      <v>17785</v>
    </oc>
    <nc r="D64">
      <v>17995</v>
    </nc>
  </rcc>
  <rcc rId="19348" sId="5">
    <oc r="D65">
      <v>5900</v>
    </oc>
    <nc r="D65">
      <v>6035</v>
    </nc>
  </rcc>
  <rcc rId="19349" sId="5">
    <oc r="D66">
      <v>21445</v>
    </oc>
    <nc r="D66">
      <v>21700</v>
    </nc>
  </rcc>
  <rcc rId="19350" sId="5">
    <oc r="D67">
      <v>24705</v>
    </oc>
    <nc r="D67">
      <v>25395</v>
    </nc>
  </rcc>
  <rcc rId="19351" sId="5">
    <oc r="D68">
      <v>5220</v>
    </oc>
    <nc r="D68">
      <v>5305</v>
    </nc>
  </rcc>
  <rcc rId="19352" sId="5">
    <oc r="D70">
      <v>20115</v>
    </oc>
    <nc r="D70">
      <v>20175</v>
    </nc>
  </rcc>
  <rcc rId="19353" sId="5">
    <oc r="D71">
      <v>34600</v>
    </oc>
    <nc r="D71">
      <v>34830</v>
    </nc>
  </rcc>
  <rcc rId="19354" sId="5">
    <oc r="D72">
      <v>31315</v>
    </oc>
    <nc r="D72">
      <v>31550</v>
    </nc>
  </rcc>
  <rcc rId="19355" sId="5">
    <oc r="D73">
      <v>3140</v>
    </oc>
    <nc r="D73">
      <v>3245</v>
    </nc>
  </rcc>
  <rcc rId="19356" sId="5">
    <oc r="D74">
      <v>4310</v>
    </oc>
    <nc r="D74">
      <v>4425</v>
    </nc>
  </rcc>
  <rcc rId="19357" sId="5">
    <oc r="D75">
      <v>5050</v>
    </oc>
    <nc r="D75">
      <v>5075</v>
    </nc>
  </rcc>
  <rcc rId="19358" sId="5">
    <oc r="D76">
      <v>52380</v>
    </oc>
    <nc r="D76">
      <v>53070</v>
    </nc>
  </rcc>
  <rcc rId="19359" sId="5">
    <oc r="D77">
      <v>11145</v>
    </oc>
    <nc r="D77">
      <v>11340</v>
    </nc>
  </rcc>
  <rcc rId="19360" sId="5">
    <oc r="D78">
      <v>11040</v>
    </oc>
    <nc r="D78">
      <v>11215</v>
    </nc>
  </rcc>
  <rcc rId="19361" sId="5">
    <oc r="D79">
      <v>7130</v>
    </oc>
    <nc r="D79">
      <v>7360</v>
    </nc>
  </rcc>
  <rcc rId="19362" sId="5">
    <oc r="D80">
      <v>5540</v>
    </oc>
    <nc r="D80">
      <v>5815</v>
    </nc>
  </rcc>
  <rcc rId="19363" sId="5">
    <oc r="D81">
      <v>9850</v>
    </oc>
    <nc r="D81">
      <v>9945</v>
    </nc>
  </rcc>
  <rcc rId="19364" sId="5">
    <oc r="D82">
      <v>1750</v>
    </oc>
    <nc r="D82">
      <v>1810</v>
    </nc>
  </rcc>
  <rcc rId="19365" sId="5">
    <oc r="D83">
      <v>14960</v>
    </oc>
    <nc r="D83">
      <v>15015</v>
    </nc>
  </rcc>
  <rcc rId="19366" sId="5">
    <oc r="D85">
      <v>24985</v>
    </oc>
    <nc r="D85">
      <v>25045</v>
    </nc>
  </rcc>
  <rcc rId="19367" sId="5">
    <oc r="D86">
      <v>26715</v>
    </oc>
    <nc r="D86">
      <v>26790</v>
    </nc>
  </rcc>
  <rcc rId="19368" sId="5">
    <oc r="D87">
      <v>8290</v>
    </oc>
    <nc r="D87">
      <v>8345</v>
    </nc>
  </rcc>
  <rcc rId="19369" sId="5">
    <oc r="D88">
      <v>2960</v>
    </oc>
    <nc r="D88">
      <v>2970</v>
    </nc>
  </rcc>
  <rcc rId="19370" sId="5">
    <oc r="D89">
      <v>30290</v>
    </oc>
    <nc r="D89">
      <v>31210</v>
    </nc>
  </rcc>
  <rcc rId="19371" sId="5">
    <oc r="D90">
      <v>26665</v>
    </oc>
    <nc r="D90">
      <v>26740</v>
    </nc>
  </rcc>
  <rcc rId="19372" sId="5">
    <oc r="D91">
      <v>62795</v>
    </oc>
    <nc r="D91">
      <v>63375</v>
    </nc>
  </rcc>
  <rcc rId="19373" sId="5">
    <oc r="D92">
      <v>39215</v>
    </oc>
    <nc r="D92">
      <v>39305</v>
    </nc>
  </rcc>
  <rcc rId="19374" sId="5">
    <oc r="D94">
      <v>0</v>
    </oc>
    <nc r="D94">
      <v>270</v>
    </nc>
  </rcc>
  <rcc rId="19375" sId="5">
    <oc r="D95">
      <v>17945</v>
    </oc>
    <nc r="D95">
      <v>18260</v>
    </nc>
  </rcc>
  <rcc rId="19376" sId="5">
    <oc r="D96">
      <v>6930</v>
    </oc>
    <nc r="D96">
      <v>7100</v>
    </nc>
  </rcc>
  <rcc rId="19377" sId="5">
    <oc r="D97">
      <v>31900</v>
    </oc>
    <nc r="D97">
      <v>32260</v>
    </nc>
  </rcc>
  <rcc rId="19378" sId="5">
    <oc r="D98">
      <v>7590</v>
    </oc>
    <nc r="D98">
      <v>7705</v>
    </nc>
  </rcc>
  <rcc rId="19379" sId="5">
    <oc r="D99">
      <v>41405</v>
    </oc>
    <nc r="D99">
      <v>41815</v>
    </nc>
  </rcc>
  <rcc rId="19380" sId="5">
    <oc r="D100">
      <v>29320</v>
    </oc>
    <nc r="D100">
      <v>29565</v>
    </nc>
  </rcc>
  <rcc rId="19381" sId="5">
    <oc r="D101">
      <v>27670</v>
    </oc>
    <nc r="D101">
      <v>28345</v>
    </nc>
  </rcc>
  <rcc rId="19382" sId="5">
    <oc r="D102">
      <v>15040</v>
    </oc>
    <nc r="D102">
      <v>15435</v>
    </nc>
  </rcc>
  <rcc rId="19383" sId="5">
    <oc r="D103">
      <v>13325</v>
    </oc>
    <nc r="D103">
      <v>13530</v>
    </nc>
  </rcc>
  <rcc rId="19384" sId="5">
    <oc r="D104">
      <v>22955</v>
    </oc>
    <nc r="D104">
      <v>23105</v>
    </nc>
  </rcc>
  <rcc rId="19385" sId="5">
    <oc r="D105">
      <v>3300</v>
    </oc>
    <nc r="D105">
      <v>3460</v>
    </nc>
  </rcc>
  <rcc rId="19386" sId="5">
    <oc r="D106">
      <v>8130</v>
    </oc>
    <nc r="D106">
      <v>8300</v>
    </nc>
  </rcc>
  <rcc rId="19387" sId="5">
    <oc r="D108">
      <v>96110</v>
    </oc>
    <nc r="D108">
      <v>96390</v>
    </nc>
  </rcc>
  <rcc rId="19388" sId="5">
    <oc r="D110">
      <v>11120</v>
    </oc>
    <nc r="D110">
      <v>11760</v>
    </nc>
  </rcc>
  <rcc rId="19389" sId="5">
    <oc r="D111">
      <v>23310</v>
    </oc>
    <nc r="D111">
      <v>23910</v>
    </nc>
  </rcc>
  <rcc rId="19390" sId="5">
    <oc r="D112">
      <v>4300</v>
    </oc>
    <nc r="D112">
      <v>4485</v>
    </nc>
  </rcc>
  <rcc rId="19391" sId="5">
    <oc r="D113">
      <v>18300</v>
    </oc>
    <nc r="D113">
      <v>18570</v>
    </nc>
  </rcc>
  <rcc rId="19392" sId="5">
    <oc r="D114">
      <v>10190</v>
    </oc>
    <nc r="D114">
      <v>10420</v>
    </nc>
  </rcc>
  <rcc rId="19393" sId="5">
    <oc r="D115">
      <v>45360</v>
    </oc>
    <nc r="D115">
      <v>45625</v>
    </nc>
  </rcc>
  <rcc rId="19394" sId="5">
    <oc r="D116">
      <v>34820</v>
    </oc>
    <nc r="D116">
      <v>34890</v>
    </nc>
  </rcc>
  <rcc rId="19395" sId="5">
    <oc r="D117">
      <v>94455</v>
    </oc>
    <nc r="D117">
      <v>94745</v>
    </nc>
  </rcc>
  <rcc rId="19396" sId="5">
    <oc r="D118">
      <v>37690</v>
    </oc>
    <nc r="D118">
      <v>38180</v>
    </nc>
  </rcc>
  <rcc rId="19397" sId="5">
    <oc r="D119">
      <v>1075</v>
    </oc>
    <nc r="D119">
      <v>1205</v>
    </nc>
  </rcc>
  <rcc rId="19398" sId="5">
    <oc r="D120">
      <v>85360</v>
    </oc>
    <nc r="D120">
      <v>85645</v>
    </nc>
  </rcc>
  <rcc rId="19399" sId="5">
    <oc r="D121">
      <v>82200</v>
    </oc>
    <nc r="D121">
      <v>82505</v>
    </nc>
  </rcc>
  <rcc rId="19400" sId="5">
    <oc r="D122">
      <v>15205</v>
    </oc>
    <nc r="D122">
      <v>15445</v>
    </nc>
  </rcc>
  <rcc rId="19401" sId="5">
    <oc r="D123">
      <v>4690</v>
    </oc>
    <nc r="D123">
      <v>4765</v>
    </nc>
  </rcc>
  <rcc rId="19402" sId="5">
    <oc r="D124">
      <v>7585</v>
    </oc>
    <nc r="D124">
      <v>7825</v>
    </nc>
  </rcc>
  <rcc rId="19403" sId="5">
    <oc r="D125">
      <v>8900</v>
    </oc>
    <nc r="D125">
      <v>9070</v>
    </nc>
  </rcc>
  <rcc rId="19404" sId="5">
    <oc r="D126">
      <v>29480</v>
    </oc>
    <nc r="D126">
      <v>29760</v>
    </nc>
  </rcc>
  <rcc rId="19405" sId="5">
    <oc r="D127">
      <v>56260</v>
    </oc>
    <nc r="D127">
      <v>57040</v>
    </nc>
  </rcc>
  <rcc rId="19406" sId="5">
    <oc r="D128">
      <v>6840</v>
    </oc>
    <nc r="D128">
      <v>7185</v>
    </nc>
  </rcc>
  <rcc rId="19407" sId="5">
    <oc r="D129">
      <v>14800</v>
    </oc>
    <nc r="D129">
      <v>14995</v>
    </nc>
  </rcc>
  <rcc rId="19408" sId="5">
    <oc r="D130">
      <v>10495</v>
    </oc>
    <nc r="D130">
      <v>10815</v>
    </nc>
  </rcc>
  <rcc rId="19409" sId="5">
    <oc r="D131">
      <v>7630</v>
    </oc>
    <nc r="D131">
      <v>7735</v>
    </nc>
  </rcc>
  <rcc rId="19410" sId="5">
    <oc r="D132">
      <v>8880</v>
    </oc>
    <nc r="D132">
      <v>8995</v>
    </nc>
  </rcc>
  <rcc rId="19411" sId="5">
    <oc r="D133">
      <v>18110</v>
    </oc>
    <nc r="D133">
      <v>18245</v>
    </nc>
  </rcc>
  <rcc rId="19412" sId="5">
    <oc r="D134">
      <v>16925</v>
    </oc>
    <nc r="D134">
      <v>17100</v>
    </nc>
  </rcc>
  <rcc rId="19413" sId="5">
    <oc r="D135">
      <v>29850</v>
    </oc>
    <nc r="D135">
      <v>30030</v>
    </nc>
  </rcc>
  <rcc rId="19414" sId="5">
    <oc r="D136">
      <v>57040</v>
    </oc>
    <nc r="D136">
      <v>57250</v>
    </nc>
  </rcc>
  <rcc rId="19415" sId="5">
    <oc r="D137">
      <v>27615</v>
    </oc>
    <nc r="D137">
      <v>27875</v>
    </nc>
  </rcc>
  <rcc rId="19416" sId="5">
    <oc r="D138">
      <v>26660</v>
    </oc>
    <nc r="D138">
      <v>27025</v>
    </nc>
  </rcc>
  <rcc rId="19417" sId="5">
    <oc r="D139">
      <v>39635</v>
    </oc>
    <nc r="D139">
      <v>39795</v>
    </nc>
  </rcc>
  <rcc rId="19418" sId="5">
    <oc r="D140">
      <v>17835</v>
    </oc>
    <nc r="D140">
      <v>18045</v>
    </nc>
  </rcc>
  <rcc rId="19419" sId="5">
    <oc r="D141">
      <v>7970</v>
    </oc>
    <nc r="D141">
      <v>8190</v>
    </nc>
  </rcc>
  <rcc rId="19420" sId="5">
    <oc r="D142">
      <v>25230</v>
    </oc>
    <nc r="D142">
      <v>25580</v>
    </nc>
  </rcc>
  <rcc rId="19421" sId="5">
    <oc r="D143">
      <v>40830</v>
    </oc>
    <nc r="D143">
      <v>40985</v>
    </nc>
  </rcc>
  <rcc rId="19422" sId="5">
    <oc r="D144">
      <v>53830</v>
    </oc>
    <nc r="D144">
      <v>54400</v>
    </nc>
  </rcc>
  <rcc rId="19423" sId="5">
    <oc r="D145">
      <v>9415</v>
    </oc>
    <nc r="D145">
      <v>9660</v>
    </nc>
  </rcc>
  <rcc rId="19424" sId="5">
    <oc r="D146">
      <v>10960</v>
    </oc>
    <nc r="D146">
      <v>11215</v>
    </nc>
  </rcc>
  <rcc rId="19425" sId="5">
    <oc r="D147">
      <v>27535</v>
    </oc>
    <nc r="D147">
      <v>27920</v>
    </nc>
  </rcc>
  <rcc rId="19426" sId="5">
    <oc r="D148">
      <v>12760</v>
    </oc>
    <nc r="D148">
      <v>12900</v>
    </nc>
  </rcc>
  <rcc rId="19427" sId="5">
    <oc r="D149">
      <v>39400</v>
    </oc>
    <nc r="D149">
      <v>39555</v>
    </nc>
  </rcc>
  <rcc rId="19428" sId="5">
    <oc r="D150">
      <v>38085</v>
    </oc>
    <nc r="D150">
      <v>38240</v>
    </nc>
  </rcc>
  <rcc rId="19429" sId="5">
    <oc r="D151">
      <v>43125</v>
    </oc>
    <nc r="D151">
      <v>43335</v>
    </nc>
  </rcc>
  <rcc rId="19430" sId="5">
    <oc r="D152">
      <v>22320</v>
    </oc>
    <nc r="D152">
      <v>22520</v>
    </nc>
  </rcc>
  <rcc rId="19431" sId="5">
    <oc r="D154">
      <v>27850</v>
    </oc>
    <nc r="D154">
      <v>28060</v>
    </nc>
  </rcc>
  <rcc rId="19432" sId="5">
    <oc r="D155">
      <v>72535</v>
    </oc>
    <nc r="D155">
      <v>73055</v>
    </nc>
  </rcc>
  <rcc rId="19433" sId="5">
    <oc r="D156">
      <v>22750</v>
    </oc>
    <nc r="D156">
      <v>23130</v>
    </nc>
  </rcc>
  <rcc rId="19434" sId="5">
    <oc r="D157">
      <v>34705</v>
    </oc>
    <nc r="D157">
      <v>35000</v>
    </nc>
  </rcc>
  <rcc rId="19435" sId="5">
    <oc r="D158">
      <v>3255</v>
    </oc>
    <nc r="D158">
      <v>3500</v>
    </nc>
  </rcc>
  <rcc rId="19436" sId="5">
    <oc r="D159">
      <v>6970</v>
    </oc>
    <nc r="D159">
      <v>7120</v>
    </nc>
  </rcc>
  <rcc rId="19437" sId="5">
    <oc r="D160">
      <v>11010</v>
    </oc>
    <nc r="D160">
      <v>11525</v>
    </nc>
  </rcc>
  <rcc rId="19438" sId="5">
    <oc r="D161">
      <v>90895</v>
    </oc>
    <nc r="D161">
      <v>91095</v>
    </nc>
  </rcc>
  <rcc rId="19439" sId="5">
    <oc r="D162">
      <v>69800</v>
    </oc>
    <nc r="D162">
      <v>70365</v>
    </nc>
  </rcc>
  <rcc rId="19440" sId="5">
    <oc r="D163">
      <v>18170</v>
    </oc>
    <nc r="D163">
      <v>18515</v>
    </nc>
  </rcc>
  <rcc rId="19441" sId="5">
    <oc r="D164">
      <v>46400</v>
    </oc>
    <nc r="D164">
      <v>46445</v>
    </nc>
  </rcc>
  <rcc rId="19442" sId="5">
    <oc r="D166">
      <v>21860</v>
    </oc>
    <nc r="D166">
      <v>22080</v>
    </nc>
  </rcc>
  <rfmt sheetId="5" sqref="D167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9443" sId="5">
    <oc r="D168">
      <v>0</v>
    </oc>
    <nc r="D168">
      <v>375</v>
    </nc>
  </rcc>
  <rcc rId="19444" sId="5">
    <oc r="D169">
      <v>12590</v>
    </oc>
    <nc r="D169">
      <v>12670</v>
    </nc>
  </rcc>
  <rcc rId="19445" sId="5">
    <oc r="D170">
      <v>12090</v>
    </oc>
    <nc r="D170">
      <v>12220</v>
    </nc>
  </rcc>
  <rcc rId="19446" sId="5">
    <oc r="D171">
      <v>9335</v>
    </oc>
    <nc r="D171">
      <v>9640</v>
    </nc>
  </rcc>
  <rcc rId="19447" sId="5">
    <oc r="D172">
      <v>68815</v>
    </oc>
    <nc r="D172">
      <v>69080</v>
    </nc>
  </rcc>
  <rcc rId="19448" sId="5">
    <oc r="D173">
      <v>38620</v>
    </oc>
    <nc r="D173">
      <v>38840</v>
    </nc>
  </rcc>
  <rcc rId="19449" sId="5">
    <oc r="D174">
      <v>17795</v>
    </oc>
    <nc r="D174">
      <v>18040</v>
    </nc>
  </rcc>
  <rcc rId="19450" sId="5">
    <oc r="D175">
      <v>9110</v>
    </oc>
    <nc r="D175">
      <v>9270</v>
    </nc>
  </rcc>
  <rcc rId="19451" sId="5">
    <oc r="D176">
      <v>50965</v>
    </oc>
    <nc r="D176">
      <v>51225</v>
    </nc>
  </rcc>
  <rcc rId="19452" sId="5">
    <oc r="D177">
      <v>44180</v>
    </oc>
    <nc r="D177">
      <v>44335</v>
    </nc>
  </rcc>
  <rcc rId="19453" sId="5">
    <oc r="D178">
      <v>30570</v>
    </oc>
    <nc r="D178">
      <v>31095</v>
    </nc>
  </rcc>
  <rcc rId="19454" sId="5">
    <oc r="D179">
      <v>125850</v>
    </oc>
    <nc r="D179">
      <v>126455</v>
    </nc>
  </rcc>
  <rcc rId="19455" sId="5">
    <oc r="D180">
      <v>46910</v>
    </oc>
    <nc r="D180">
      <v>47290</v>
    </nc>
  </rcc>
  <rcc rId="19456" sId="5">
    <oc r="D181">
      <v>37585</v>
    </oc>
    <nc r="D181">
      <v>37800</v>
    </nc>
  </rcc>
  <rcc rId="19457" sId="5">
    <oc r="D182">
      <v>8820</v>
    </oc>
    <nc r="D182">
      <v>9030</v>
    </nc>
  </rcc>
  <rcc rId="19458" sId="5">
    <oc r="D183">
      <v>7800</v>
    </oc>
    <nc r="D183">
      <v>7990</v>
    </nc>
  </rcc>
  <rcc rId="19459" sId="5">
    <oc r="D184">
      <v>30350</v>
    </oc>
    <nc r="D184">
      <v>30500</v>
    </nc>
  </rcc>
  <rcc rId="19460" sId="5">
    <oc r="D185">
      <v>21420</v>
    </oc>
    <nc r="D185">
      <v>21810</v>
    </nc>
  </rcc>
  <rcc rId="19461" sId="5">
    <oc r="D186">
      <v>9395</v>
    </oc>
    <nc r="D186">
      <v>9545</v>
    </nc>
  </rcc>
  <rcc rId="19462" sId="5">
    <oc r="D187">
      <v>16910</v>
    </oc>
    <nc r="D187">
      <v>17160</v>
    </nc>
  </rcc>
  <rcc rId="19463" sId="5">
    <oc r="D188">
      <v>40045</v>
    </oc>
    <nc r="D188">
      <v>40125</v>
    </nc>
  </rcc>
  <rcc rId="19464" sId="5">
    <oc r="D189">
      <v>12185</v>
    </oc>
    <nc r="D189">
      <v>12355</v>
    </nc>
  </rcc>
  <rcc rId="19465" sId="5">
    <oc r="D190">
      <v>120280</v>
    </oc>
    <nc r="D190">
      <v>120555</v>
    </nc>
  </rcc>
  <rcc rId="19466" sId="5">
    <oc r="D191">
      <v>5280</v>
    </oc>
    <nc r="D191">
      <v>5595</v>
    </nc>
  </rcc>
  <rcc rId="19467" sId="5">
    <oc r="D192">
      <v>22770</v>
    </oc>
    <nc r="D192">
      <v>23250</v>
    </nc>
  </rcc>
  <rcc rId="19468" sId="5">
    <oc r="D193">
      <v>31180</v>
    </oc>
    <nc r="D193">
      <v>31415</v>
    </nc>
  </rcc>
  <rcc rId="19469" sId="5">
    <oc r="D194">
      <v>22990</v>
    </oc>
    <nc r="D194">
      <v>23635</v>
    </nc>
  </rcc>
  <rcc rId="19470" sId="5">
    <oc r="D196">
      <v>8980</v>
    </oc>
    <nc r="D196">
      <v>9175</v>
    </nc>
  </rcc>
  <rcc rId="19471" sId="5">
    <oc r="D197">
      <v>15440</v>
    </oc>
    <nc r="D197">
      <v>16875</v>
    </nc>
  </rcc>
  <rcc rId="19472" sId="5">
    <oc r="D198">
      <v>8670</v>
    </oc>
    <nc r="D198">
      <v>8895</v>
    </nc>
  </rcc>
  <rcc rId="19473" sId="5">
    <oc r="D199">
      <v>16520</v>
    </oc>
    <nc r="D199">
      <v>16685</v>
    </nc>
  </rcc>
  <rcc rId="19474" sId="5">
    <oc r="D200">
      <v>16150</v>
    </oc>
    <nc r="D200">
      <v>16175</v>
    </nc>
  </rcc>
  <rcc rId="19475" sId="5">
    <oc r="D201">
      <v>21455</v>
    </oc>
    <nc r="D201">
      <v>21715</v>
    </nc>
  </rcc>
  <rcc rId="19476" sId="5">
    <oc r="D202">
      <v>14220</v>
    </oc>
    <nc r="D202">
      <v>14480</v>
    </nc>
  </rcc>
  <rcc rId="19477" sId="5">
    <oc r="E6">
      <v>12980</v>
    </oc>
    <nc r="E6"/>
  </rcc>
  <rcc rId="19478" sId="5">
    <oc r="E7">
      <v>5250</v>
    </oc>
    <nc r="E7"/>
  </rcc>
  <rcc rId="19479" sId="5">
    <oc r="E8">
      <v>11520</v>
    </oc>
    <nc r="E8"/>
  </rcc>
  <rcc rId="19480" sId="5">
    <oc r="E9">
      <v>8780</v>
    </oc>
    <nc r="E9"/>
  </rcc>
  <rcc rId="19481" sId="5">
    <oc r="E10">
      <v>17995</v>
    </oc>
    <nc r="E10"/>
  </rcc>
  <rcc rId="19482" sId="5">
    <oc r="E11">
      <v>45225</v>
    </oc>
    <nc r="E11"/>
  </rcc>
  <rcc rId="19483" sId="5">
    <oc r="E12">
      <v>17520</v>
    </oc>
    <nc r="E12"/>
  </rcc>
  <rcc rId="19484" sId="5">
    <oc r="E13">
      <v>12840</v>
    </oc>
    <nc r="E13"/>
  </rcc>
  <rcc rId="19485" sId="5">
    <oc r="E14">
      <v>69070</v>
    </oc>
    <nc r="E14"/>
  </rcc>
  <rcc rId="19486" sId="5">
    <oc r="E15">
      <v>20020</v>
    </oc>
    <nc r="E15"/>
  </rcc>
  <rcc rId="19487" sId="5">
    <oc r="E16">
      <v>5605</v>
    </oc>
    <nc r="E16"/>
  </rcc>
  <rcc rId="19488" sId="5">
    <oc r="E17">
      <v>32215</v>
    </oc>
    <nc r="E17"/>
  </rcc>
  <rcc rId="19489" sId="5">
    <oc r="E18">
      <v>16630</v>
    </oc>
    <nc r="E18"/>
  </rcc>
  <rcc rId="19490" sId="5">
    <oc r="E19">
      <v>10980</v>
    </oc>
    <nc r="E19"/>
  </rcc>
  <rcc rId="19491" sId="5">
    <oc r="E20">
      <v>50340</v>
    </oc>
    <nc r="E20"/>
  </rcc>
  <rcc rId="19492" sId="5">
    <oc r="E21">
      <v>69340</v>
    </oc>
    <nc r="E21"/>
  </rcc>
  <rcc rId="19493" sId="5">
    <oc r="E22">
      <v>50250</v>
    </oc>
    <nc r="E22"/>
  </rcc>
  <rcc rId="19494" sId="5">
    <oc r="E23">
      <v>10395</v>
    </oc>
    <nc r="E23"/>
  </rcc>
  <rcc rId="19495" sId="5">
    <oc r="E24">
      <v>7035</v>
    </oc>
    <nc r="E24"/>
  </rcc>
  <rcc rId="19496" sId="5">
    <oc r="E25">
      <v>14460</v>
    </oc>
    <nc r="E25"/>
  </rcc>
  <rcc rId="19497" sId="5">
    <oc r="E26">
      <v>8525</v>
    </oc>
    <nc r="E26"/>
  </rcc>
  <rcc rId="19498" sId="5">
    <oc r="E27">
      <v>2185</v>
    </oc>
    <nc r="E27"/>
  </rcc>
  <rcc rId="19499" sId="5">
    <oc r="E28">
      <v>5270</v>
    </oc>
    <nc r="E28"/>
  </rcc>
  <rcc rId="19500" sId="5">
    <oc r="E29">
      <v>18370</v>
    </oc>
    <nc r="E29"/>
  </rcc>
  <rcc rId="19501" sId="5">
    <oc r="E30">
      <v>59555</v>
    </oc>
    <nc r="E30"/>
  </rcc>
  <rcc rId="19502" sId="5">
    <oc r="E31">
      <v>18400</v>
    </oc>
    <nc r="E31"/>
  </rcc>
  <rcc rId="19503" sId="5">
    <oc r="E32">
      <v>17925</v>
    </oc>
    <nc r="E32"/>
  </rcc>
  <rcc rId="19504" sId="5">
    <oc r="E33">
      <v>54285</v>
    </oc>
    <nc r="E33"/>
  </rcc>
  <rcc rId="19505" sId="5">
    <oc r="E34">
      <v>12735</v>
    </oc>
    <nc r="E34"/>
  </rcc>
  <rcc rId="19506" sId="5">
    <oc r="E35">
      <v>10080</v>
    </oc>
    <nc r="E35"/>
  </rcc>
  <rcc rId="19507" sId="5">
    <oc r="E36">
      <v>67575</v>
    </oc>
    <nc r="E36"/>
  </rcc>
  <rcc rId="19508" sId="5">
    <oc r="E37">
      <v>25265</v>
    </oc>
    <nc r="E37"/>
  </rcc>
  <rcc rId="19509" sId="5">
    <oc r="E38">
      <v>89035</v>
    </oc>
    <nc r="E38"/>
  </rcc>
  <rcc rId="19510" sId="5">
    <oc r="E39">
      <v>10975</v>
    </oc>
    <nc r="E39"/>
  </rcc>
  <rcc rId="19511" sId="5">
    <oc r="E40">
      <v>63350</v>
    </oc>
    <nc r="E40"/>
  </rcc>
  <rcc rId="19512" sId="5">
    <oc r="E41">
      <v>17570</v>
    </oc>
    <nc r="E41"/>
  </rcc>
  <rcc rId="19513" sId="5">
    <oc r="E42">
      <v>105580</v>
    </oc>
    <nc r="E42"/>
  </rcc>
  <rcc rId="19514" sId="5">
    <oc r="E43">
      <v>12800</v>
    </oc>
    <nc r="E43"/>
  </rcc>
  <rcc rId="19515" sId="5">
    <oc r="E44">
      <v>23400</v>
    </oc>
    <nc r="E44"/>
  </rcc>
  <rcc rId="19516" sId="5">
    <oc r="E45">
      <v>18910</v>
    </oc>
    <nc r="E45"/>
  </rcc>
  <rcc rId="19517" sId="5">
    <oc r="E46">
      <v>30745</v>
    </oc>
    <nc r="E46"/>
  </rcc>
  <rcc rId="19518" sId="5">
    <oc r="E47">
      <v>8660</v>
    </oc>
    <nc r="E47"/>
  </rcc>
  <rcc rId="19519" sId="5">
    <oc r="E48">
      <v>24395</v>
    </oc>
    <nc r="E48"/>
  </rcc>
  <rcc rId="19520" sId="5">
    <oc r="E49">
      <v>33185</v>
    </oc>
    <nc r="E49"/>
  </rcc>
  <rcc rId="19521" sId="5">
    <oc r="E50">
      <v>18305</v>
    </oc>
    <nc r="E50"/>
  </rcc>
  <rcc rId="19522" sId="5">
    <oc r="E51">
      <v>225</v>
    </oc>
    <nc r="E51"/>
  </rcc>
  <rcc rId="19523" sId="5">
    <oc r="E52">
      <v>20900</v>
    </oc>
    <nc r="E52"/>
  </rcc>
  <rcc rId="19524" sId="5">
    <oc r="E53">
      <v>35940</v>
    </oc>
    <nc r="E53"/>
  </rcc>
  <rcc rId="19525" sId="5">
    <oc r="E54">
      <v>39455</v>
    </oc>
    <nc r="E54"/>
  </rcc>
  <rcc rId="19526" sId="5">
    <oc r="E55">
      <v>6400</v>
    </oc>
    <nc r="E55"/>
  </rcc>
  <rcc rId="19527" sId="5">
    <oc r="E56">
      <v>255595</v>
    </oc>
    <nc r="E56"/>
  </rcc>
  <rcc rId="19528" sId="5">
    <oc r="E57">
      <v>31405</v>
    </oc>
    <nc r="E57"/>
  </rcc>
  <rcc rId="19529" sId="5">
    <oc r="E58">
      <v>5200</v>
    </oc>
    <nc r="E58"/>
  </rcc>
  <rcc rId="19530" sId="5">
    <oc r="E59">
      <v>66035</v>
    </oc>
    <nc r="E59"/>
  </rcc>
  <rcc rId="19531" sId="5">
    <oc r="E61">
      <v>3000</v>
    </oc>
    <nc r="E61"/>
  </rcc>
  <rcc rId="19532" sId="5">
    <oc r="E62">
      <v>7830</v>
    </oc>
    <nc r="E62"/>
  </rcc>
  <rcc rId="19533" sId="5">
    <oc r="E63">
      <v>130</v>
    </oc>
    <nc r="E63"/>
  </rcc>
  <rcc rId="19534" sId="5">
    <oc r="E64">
      <v>17995</v>
    </oc>
    <nc r="E64"/>
  </rcc>
  <rcc rId="19535" sId="5">
    <oc r="E65">
      <v>6035</v>
    </oc>
    <nc r="E65"/>
  </rcc>
  <rcc rId="19536" sId="5">
    <oc r="E66">
      <v>21700</v>
    </oc>
    <nc r="E66"/>
  </rcc>
  <rcc rId="19537" sId="5">
    <oc r="E67">
      <v>25395</v>
    </oc>
    <nc r="E67"/>
  </rcc>
  <rcc rId="19538" sId="5">
    <oc r="E68">
      <v>5305</v>
    </oc>
    <nc r="E68"/>
  </rcc>
  <rcc rId="19539" sId="5">
    <oc r="E70">
      <v>20175</v>
    </oc>
    <nc r="E70"/>
  </rcc>
  <rcc rId="19540" sId="5">
    <oc r="E71">
      <v>34830</v>
    </oc>
    <nc r="E71"/>
  </rcc>
  <rcc rId="19541" sId="5">
    <oc r="E72">
      <v>31550</v>
    </oc>
    <nc r="E72"/>
  </rcc>
  <rcc rId="19542" sId="5">
    <oc r="E73">
      <v>3245</v>
    </oc>
    <nc r="E73"/>
  </rcc>
  <rcc rId="19543" sId="5">
    <oc r="E74">
      <v>4425</v>
    </oc>
    <nc r="E74"/>
  </rcc>
  <rcc rId="19544" sId="5">
    <oc r="E75">
      <v>5075</v>
    </oc>
    <nc r="E75"/>
  </rcc>
  <rcc rId="19545" sId="5">
    <oc r="E76">
      <v>53070</v>
    </oc>
    <nc r="E76"/>
  </rcc>
  <rcc rId="19546" sId="5">
    <oc r="E77">
      <v>11340</v>
    </oc>
    <nc r="E77"/>
  </rcc>
  <rcc rId="19547" sId="5">
    <oc r="E78">
      <v>11215</v>
    </oc>
    <nc r="E78"/>
  </rcc>
  <rcc rId="19548" sId="5">
    <oc r="E79">
      <v>7360</v>
    </oc>
    <nc r="E79"/>
  </rcc>
  <rcc rId="19549" sId="5">
    <oc r="E80">
      <v>5815</v>
    </oc>
    <nc r="E80"/>
  </rcc>
  <rcc rId="19550" sId="5">
    <oc r="E81">
      <v>9945</v>
    </oc>
    <nc r="E81"/>
  </rcc>
  <rcc rId="19551" sId="5">
    <oc r="E82">
      <v>1810</v>
    </oc>
    <nc r="E82"/>
  </rcc>
  <rcc rId="19552" sId="5">
    <oc r="E83">
      <v>15015</v>
    </oc>
    <nc r="E83"/>
  </rcc>
  <rcc rId="19553" sId="5">
    <oc r="E84">
      <v>100</v>
    </oc>
    <nc r="E84"/>
  </rcc>
  <rcc rId="19554" sId="5">
    <oc r="E85">
      <v>25045</v>
    </oc>
    <nc r="E85"/>
  </rcc>
  <rcc rId="19555" sId="5">
    <oc r="E86">
      <v>26790</v>
    </oc>
    <nc r="E86"/>
  </rcc>
  <rcc rId="19556" sId="5">
    <oc r="E87">
      <v>8345</v>
    </oc>
    <nc r="E87"/>
  </rcc>
  <rcc rId="19557" sId="5">
    <oc r="E88">
      <v>2970</v>
    </oc>
    <nc r="E88"/>
  </rcc>
  <rcc rId="19558" sId="5">
    <oc r="E89">
      <v>31210</v>
    </oc>
    <nc r="E89"/>
  </rcc>
  <rcc rId="19559" sId="5">
    <oc r="E90">
      <v>26740</v>
    </oc>
    <nc r="E90"/>
  </rcc>
  <rcc rId="19560" sId="5">
    <oc r="E91">
      <v>63375</v>
    </oc>
    <nc r="E91"/>
  </rcc>
  <rcc rId="19561" sId="5">
    <oc r="E92">
      <v>39305</v>
    </oc>
    <nc r="E92"/>
  </rcc>
  <rcc rId="19562" sId="5">
    <oc r="E94">
      <v>270</v>
    </oc>
    <nc r="E94"/>
  </rcc>
  <rcc rId="19563" sId="5">
    <oc r="E95">
      <v>18260</v>
    </oc>
    <nc r="E95"/>
  </rcc>
  <rcc rId="19564" sId="5">
    <oc r="E96">
      <v>7100</v>
    </oc>
    <nc r="E96"/>
  </rcc>
  <rcc rId="19565" sId="5">
    <oc r="E97">
      <v>32260</v>
    </oc>
    <nc r="E97"/>
  </rcc>
  <rcc rId="19566" sId="5">
    <oc r="E98">
      <v>7705</v>
    </oc>
    <nc r="E98"/>
  </rcc>
  <rcc rId="19567" sId="5">
    <oc r="E99">
      <v>41815</v>
    </oc>
    <nc r="E99"/>
  </rcc>
  <rcc rId="19568" sId="5">
    <oc r="E100">
      <v>29565</v>
    </oc>
    <nc r="E100"/>
  </rcc>
  <rcc rId="19569" sId="5">
    <oc r="E101">
      <v>28345</v>
    </oc>
    <nc r="E101"/>
  </rcc>
  <rcc rId="19570" sId="5">
    <oc r="E102">
      <v>15435</v>
    </oc>
    <nc r="E102"/>
  </rcc>
  <rcc rId="19571" sId="5">
    <oc r="E103">
      <v>13530</v>
    </oc>
    <nc r="E103"/>
  </rcc>
  <rcc rId="19572" sId="5">
    <oc r="E104">
      <v>23105</v>
    </oc>
    <nc r="E104"/>
  </rcc>
  <rcc rId="19573" sId="5">
    <oc r="E105">
      <v>3460</v>
    </oc>
    <nc r="E105"/>
  </rcc>
  <rcc rId="19574" sId="5">
    <oc r="E106">
      <v>8300</v>
    </oc>
    <nc r="E106"/>
  </rcc>
  <rcc rId="19575" sId="5">
    <oc r="E107">
      <v>5480</v>
    </oc>
    <nc r="E107"/>
  </rcc>
  <rcc rId="19576" sId="5">
    <oc r="E108">
      <v>96390</v>
    </oc>
    <nc r="E108"/>
  </rcc>
  <rcc rId="19577" sId="5">
    <oc r="E109">
      <v>34940</v>
    </oc>
    <nc r="E109"/>
  </rcc>
  <rcc rId="19578" sId="5">
    <oc r="E110">
      <v>11760</v>
    </oc>
    <nc r="E110"/>
  </rcc>
  <rcc rId="19579" sId="5">
    <oc r="E111">
      <v>23910</v>
    </oc>
    <nc r="E111"/>
  </rcc>
  <rcc rId="19580" sId="5">
    <oc r="E112">
      <v>4485</v>
    </oc>
    <nc r="E112"/>
  </rcc>
  <rcc rId="19581" sId="5">
    <oc r="E113">
      <v>18570</v>
    </oc>
    <nc r="E113"/>
  </rcc>
  <rcc rId="19582" sId="5">
    <oc r="E114">
      <v>10420</v>
    </oc>
    <nc r="E114"/>
  </rcc>
  <rcc rId="19583" sId="5">
    <oc r="E115">
      <v>45625</v>
    </oc>
    <nc r="E115"/>
  </rcc>
  <rcc rId="19584" sId="5">
    <oc r="E116">
      <v>34890</v>
    </oc>
    <nc r="E116"/>
  </rcc>
  <rcc rId="19585" sId="5">
    <oc r="E117">
      <v>94745</v>
    </oc>
    <nc r="E117"/>
  </rcc>
  <rcc rId="19586" sId="5">
    <oc r="E118">
      <v>38180</v>
    </oc>
    <nc r="E118"/>
  </rcc>
  <rcc rId="19587" sId="5">
    <oc r="E119">
      <v>1205</v>
    </oc>
    <nc r="E119"/>
  </rcc>
  <rcc rId="19588" sId="5">
    <oc r="E120">
      <v>85645</v>
    </oc>
    <nc r="E120"/>
  </rcc>
  <rcc rId="19589" sId="5">
    <oc r="E121">
      <v>82505</v>
    </oc>
    <nc r="E121"/>
  </rcc>
  <rcc rId="19590" sId="5">
    <oc r="E122">
      <v>15445</v>
    </oc>
    <nc r="E122"/>
  </rcc>
  <rcc rId="19591" sId="5">
    <oc r="E123">
      <v>4765</v>
    </oc>
    <nc r="E123"/>
  </rcc>
  <rcc rId="19592" sId="5">
    <oc r="E124">
      <v>7825</v>
    </oc>
    <nc r="E124"/>
  </rcc>
  <rcc rId="19593" sId="5">
    <oc r="E125">
      <v>9070</v>
    </oc>
    <nc r="E125"/>
  </rcc>
  <rcc rId="19594" sId="5">
    <oc r="E126">
      <v>29760</v>
    </oc>
    <nc r="E126"/>
  </rcc>
  <rcc rId="19595" sId="5">
    <oc r="E127">
      <v>57040</v>
    </oc>
    <nc r="E127"/>
  </rcc>
  <rcc rId="19596" sId="5">
    <oc r="E128">
      <v>7185</v>
    </oc>
    <nc r="E128"/>
  </rcc>
  <rcc rId="19597" sId="5">
    <oc r="E129">
      <v>14995</v>
    </oc>
    <nc r="E129"/>
  </rcc>
  <rcc rId="19598" sId="5">
    <oc r="E130">
      <v>10815</v>
    </oc>
    <nc r="E130"/>
  </rcc>
  <rcc rId="19599" sId="5">
    <oc r="E131">
      <v>7735</v>
    </oc>
    <nc r="E131"/>
  </rcc>
  <rcc rId="19600" sId="5">
    <oc r="E132">
      <v>8995</v>
    </oc>
    <nc r="E132"/>
  </rcc>
  <rcc rId="19601" sId="5">
    <oc r="E133">
      <v>18245</v>
    </oc>
    <nc r="E133"/>
  </rcc>
  <rcc rId="19602" sId="5">
    <oc r="E134">
      <v>17100</v>
    </oc>
    <nc r="E134"/>
  </rcc>
  <rcc rId="19603" sId="5">
    <oc r="E135">
      <v>30030</v>
    </oc>
    <nc r="E135"/>
  </rcc>
  <rcc rId="19604" sId="5">
    <oc r="E136">
      <v>57250</v>
    </oc>
    <nc r="E136"/>
  </rcc>
  <rcc rId="19605" sId="5">
    <oc r="E137">
      <v>27875</v>
    </oc>
    <nc r="E137"/>
  </rcc>
  <rcc rId="19606" sId="5">
    <oc r="E138">
      <v>27025</v>
    </oc>
    <nc r="E138"/>
  </rcc>
  <rcc rId="19607" sId="5">
    <oc r="E139">
      <v>39795</v>
    </oc>
    <nc r="E139"/>
  </rcc>
  <rcc rId="19608" sId="5">
    <oc r="E140">
      <v>18045</v>
    </oc>
    <nc r="E140"/>
  </rcc>
  <rcc rId="19609" sId="5">
    <oc r="E141">
      <v>8190</v>
    </oc>
    <nc r="E141"/>
  </rcc>
  <rcc rId="19610" sId="5">
    <oc r="E142">
      <v>25580</v>
    </oc>
    <nc r="E142"/>
  </rcc>
  <rcc rId="19611" sId="5">
    <oc r="E143">
      <v>40985</v>
    </oc>
    <nc r="E143"/>
  </rcc>
  <rcc rId="19612" sId="5">
    <oc r="E144">
      <v>54400</v>
    </oc>
    <nc r="E144"/>
  </rcc>
  <rcc rId="19613" sId="5">
    <oc r="E145">
      <v>9660</v>
    </oc>
    <nc r="E145"/>
  </rcc>
  <rcc rId="19614" sId="5">
    <oc r="E146">
      <v>11215</v>
    </oc>
    <nc r="E146"/>
  </rcc>
  <rcc rId="19615" sId="5">
    <oc r="E147">
      <v>27920</v>
    </oc>
    <nc r="E147"/>
  </rcc>
  <rcc rId="19616" sId="5">
    <oc r="E148">
      <v>12900</v>
    </oc>
    <nc r="E148"/>
  </rcc>
  <rcc rId="19617" sId="5">
    <oc r="E149">
      <v>39555</v>
    </oc>
    <nc r="E149"/>
  </rcc>
  <rcc rId="19618" sId="5">
    <oc r="E150">
      <v>38240</v>
    </oc>
    <nc r="E150"/>
  </rcc>
  <rcc rId="19619" sId="5">
    <oc r="E151">
      <v>43335</v>
    </oc>
    <nc r="E151"/>
  </rcc>
  <rcc rId="19620" sId="5">
    <oc r="E152">
      <v>22520</v>
    </oc>
    <nc r="E152"/>
  </rcc>
  <rcc rId="19621" sId="5">
    <oc r="E153">
      <v>1405</v>
    </oc>
    <nc r="E153"/>
  </rcc>
  <rcc rId="19622" sId="5">
    <oc r="E154">
      <v>28060</v>
    </oc>
    <nc r="E154"/>
  </rcc>
  <rcc rId="19623" sId="5">
    <oc r="E155">
      <v>73055</v>
    </oc>
    <nc r="E155"/>
  </rcc>
  <rcc rId="19624" sId="5">
    <oc r="E156">
      <v>23130</v>
    </oc>
    <nc r="E156"/>
  </rcc>
  <rcc rId="19625" sId="5">
    <oc r="E157">
      <v>35000</v>
    </oc>
    <nc r="E157"/>
  </rcc>
  <rcc rId="19626" sId="5">
    <oc r="E158">
      <v>3500</v>
    </oc>
    <nc r="E158"/>
  </rcc>
  <rcc rId="19627" sId="5">
    <oc r="E159">
      <v>7120</v>
    </oc>
    <nc r="E159"/>
  </rcc>
  <rcc rId="19628" sId="5">
    <oc r="E160">
      <v>11525</v>
    </oc>
    <nc r="E160"/>
  </rcc>
  <rcc rId="19629" sId="5">
    <oc r="E161">
      <v>91095</v>
    </oc>
    <nc r="E161"/>
  </rcc>
  <rcc rId="19630" sId="5">
    <oc r="E162">
      <v>70365</v>
    </oc>
    <nc r="E162"/>
  </rcc>
  <rcc rId="19631" sId="5">
    <oc r="E163">
      <v>18515</v>
    </oc>
    <nc r="E163"/>
  </rcc>
  <rcc rId="19632" sId="5">
    <oc r="E164">
      <v>46445</v>
    </oc>
    <nc r="E164"/>
  </rcc>
  <rcc rId="19633" sId="5">
    <oc r="E165">
      <v>28880</v>
    </oc>
    <nc r="E165"/>
  </rcc>
  <rcc rId="19634" sId="5">
    <oc r="E166">
      <v>22080</v>
    </oc>
    <nc r="E166"/>
  </rcc>
  <rcc rId="19635" sId="5">
    <oc r="E168">
      <v>375</v>
    </oc>
    <nc r="E168"/>
  </rcc>
  <rcc rId="19636" sId="5">
    <oc r="E169">
      <v>12670</v>
    </oc>
    <nc r="E169"/>
  </rcc>
  <rcc rId="19637" sId="5">
    <oc r="E170">
      <v>12220</v>
    </oc>
    <nc r="E170"/>
  </rcc>
  <rcc rId="19638" sId="5">
    <oc r="E171">
      <v>9640</v>
    </oc>
    <nc r="E171"/>
  </rcc>
  <rcc rId="19639" sId="5">
    <oc r="E172">
      <v>69080</v>
    </oc>
    <nc r="E172"/>
  </rcc>
  <rcc rId="19640" sId="5">
    <oc r="E173">
      <v>38840</v>
    </oc>
    <nc r="E173"/>
  </rcc>
  <rcc rId="19641" sId="5">
    <oc r="E174">
      <v>18040</v>
    </oc>
    <nc r="E174"/>
  </rcc>
  <rcc rId="19642" sId="5">
    <oc r="E175">
      <v>9270</v>
    </oc>
    <nc r="E175"/>
  </rcc>
  <rcc rId="19643" sId="5">
    <oc r="E176">
      <v>51225</v>
    </oc>
    <nc r="E176"/>
  </rcc>
  <rcc rId="19644" sId="5">
    <oc r="E177">
      <v>44335</v>
    </oc>
    <nc r="E177"/>
  </rcc>
  <rcc rId="19645" sId="5">
    <oc r="E178">
      <v>31095</v>
    </oc>
    <nc r="E178"/>
  </rcc>
  <rcc rId="19646" sId="5">
    <oc r="E179">
      <v>126455</v>
    </oc>
    <nc r="E179"/>
  </rcc>
  <rcc rId="19647" sId="5">
    <oc r="E180">
      <v>47290</v>
    </oc>
    <nc r="E180"/>
  </rcc>
  <rcc rId="19648" sId="5">
    <oc r="E181">
      <v>37800</v>
    </oc>
    <nc r="E181"/>
  </rcc>
  <rcc rId="19649" sId="5">
    <oc r="E182">
      <v>9030</v>
    </oc>
    <nc r="E182"/>
  </rcc>
  <rcc rId="19650" sId="5">
    <oc r="E183">
      <v>7990</v>
    </oc>
    <nc r="E183"/>
  </rcc>
  <rcc rId="19651" sId="5">
    <oc r="E184">
      <v>30500</v>
    </oc>
    <nc r="E184"/>
  </rcc>
  <rcc rId="19652" sId="5">
    <oc r="E185">
      <v>21810</v>
    </oc>
    <nc r="E185"/>
  </rcc>
  <rcc rId="19653" sId="5">
    <oc r="E186">
      <v>9545</v>
    </oc>
    <nc r="E186"/>
  </rcc>
  <rcc rId="19654" sId="5">
    <oc r="E187">
      <v>17160</v>
    </oc>
    <nc r="E187"/>
  </rcc>
  <rcc rId="19655" sId="5">
    <oc r="E188">
      <v>40125</v>
    </oc>
    <nc r="E188"/>
  </rcc>
  <rcc rId="19656" sId="5">
    <oc r="E189">
      <v>12355</v>
    </oc>
    <nc r="E189"/>
  </rcc>
  <rcc rId="19657" sId="5">
    <oc r="E190">
      <v>120555</v>
    </oc>
    <nc r="E190"/>
  </rcc>
  <rcc rId="19658" sId="5">
    <oc r="E191">
      <v>5595</v>
    </oc>
    <nc r="E191"/>
  </rcc>
  <rcc rId="19659" sId="5">
    <oc r="E192">
      <v>23250</v>
    </oc>
    <nc r="E192"/>
  </rcc>
  <rcc rId="19660" sId="5">
    <oc r="E193">
      <v>31415</v>
    </oc>
    <nc r="E193"/>
  </rcc>
  <rcc rId="19661" sId="5">
    <oc r="E194">
      <v>23635</v>
    </oc>
    <nc r="E194"/>
  </rcc>
  <rcc rId="19662" sId="5">
    <oc r="E195">
      <v>10225</v>
    </oc>
    <nc r="E195"/>
  </rcc>
  <rcc rId="19663" sId="5">
    <oc r="E196">
      <v>9175</v>
    </oc>
    <nc r="E196"/>
  </rcc>
  <rcc rId="19664" sId="5">
    <oc r="E197">
      <v>16875</v>
    </oc>
    <nc r="E197"/>
  </rcc>
  <rcc rId="19665" sId="5">
    <oc r="E198">
      <v>8895</v>
    </oc>
    <nc r="E198"/>
  </rcc>
  <rcc rId="19666" sId="5">
    <oc r="E199">
      <v>16685</v>
    </oc>
    <nc r="E199"/>
  </rcc>
  <rcc rId="19667" sId="5">
    <oc r="E200">
      <v>16175</v>
    </oc>
    <nc r="E200"/>
  </rcc>
  <rcc rId="19668" sId="5">
    <oc r="E201">
      <v>21715</v>
    </oc>
    <nc r="E201"/>
  </rcc>
  <rcc rId="19669" sId="5">
    <oc r="E202">
      <v>14480</v>
    </oc>
    <nc r="E202"/>
  </rcc>
  <rcc rId="19670" sId="5">
    <nc r="A168" t="inlineStr">
      <is>
        <t>162</t>
      </is>
    </nc>
  </rcc>
  <rrc rId="19671" sId="5" ref="A167:XFD167" action="deleteRow">
    <undo index="10" exp="ref" v="1" dr="F167" r="G203" sId="5"/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  <rfmt sheetId="5" xfDxf="1" sqref="A167:XFD167" start="0" length="0"/>
    <rcc rId="0" sId="5" dxf="1">
      <nc r="A167" t="inlineStr">
        <is>
          <t>162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B167" t="inlineStr">
        <is>
          <t>Большедворский Александр Григорьевич</t>
        </is>
      </nc>
      <ndxf>
        <font>
          <sz val="7"/>
          <color auto="1"/>
          <name val="Arial"/>
          <scheme val="none"/>
        </font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C167" t="inlineStr">
        <is>
          <t>00377492-05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5" sqref="D167" start="0" length="0">
      <dxf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5" sqref="E167" start="0" length="0">
      <dxf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F167">
        <v>21</v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dxf="1">
      <nc r="G167">
        <v>50510</v>
      </nc>
      <ndxf>
        <alignment horizontal="left" vertical="top" readingOrder="0"/>
      </ndxf>
    </rcc>
  </rrc>
  <rcc rId="19672" sId="6">
    <oc r="E1" t="inlineStr">
      <is>
        <t>Ноябрь</t>
      </is>
    </oc>
    <nc r="E1" t="inlineStr">
      <is>
        <t>Декабрь</t>
      </is>
    </nc>
  </rcc>
  <rcc rId="19673" sId="6" numFmtId="19">
    <oc r="D6">
      <v>44858</v>
    </oc>
    <nc r="D6">
      <v>44889</v>
    </nc>
  </rcc>
  <rcc rId="19674" sId="6" numFmtId="19">
    <oc r="E6">
      <v>44888</v>
    </oc>
    <nc r="E6">
      <v>44924</v>
    </nc>
  </rcc>
  <rcc rId="19675" sId="6" odxf="1" dxf="1">
    <oc r="D7">
      <v>8766</v>
    </oc>
    <nc r="D7">
      <v>8890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9676" sId="6">
    <oc r="D8">
      <v>14071</v>
    </oc>
    <nc r="D8">
      <v>14394</v>
    </nc>
  </rcc>
  <rfmt sheetId="6" sqref="D9" start="0" length="0">
    <dxf>
      <fill>
        <patternFill>
          <bgColor theme="4" tint="0.79998168889431442"/>
        </patternFill>
      </fill>
    </dxf>
  </rfmt>
  <rcc rId="19677" sId="6">
    <oc r="D10">
      <v>36756</v>
    </oc>
    <nc r="D10">
      <v>37588</v>
    </nc>
  </rcc>
  <rcc rId="19678" sId="6">
    <oc r="D11">
      <v>38906</v>
    </oc>
    <nc r="D11">
      <v>39597</v>
    </nc>
  </rcc>
  <rcc rId="19679" sId="6">
    <oc r="D12">
      <v>23432</v>
    </oc>
    <nc r="D12">
      <v>23619</v>
    </nc>
  </rcc>
  <rfmt sheetId="6" sqref="D13" start="0" length="0">
    <dxf>
      <fill>
        <patternFill>
          <bgColor theme="4" tint="0.79998168889431442"/>
        </patternFill>
      </fill>
    </dxf>
  </rfmt>
  <rfmt sheetId="6" sqref="D14" start="0" length="0">
    <dxf>
      <fill>
        <patternFill>
          <bgColor theme="4" tint="0.79998168889431442"/>
        </patternFill>
      </fill>
    </dxf>
  </rfmt>
  <rcc rId="19680" sId="6">
    <oc r="D16">
      <v>639</v>
    </oc>
    <nc r="D16">
      <v>658</v>
    </nc>
  </rcc>
  <rcc rId="19681" sId="6">
    <oc r="D17">
      <v>981</v>
    </oc>
    <nc r="D17">
      <v>1075</v>
    </nc>
  </rcc>
  <rcc rId="19682" sId="6">
    <oc r="D20">
      <v>39949</v>
    </oc>
    <nc r="D20">
      <v>39990</v>
    </nc>
  </rcc>
  <rcc rId="19683" sId="6">
    <oc r="D21">
      <v>22420</v>
    </oc>
    <nc r="D21">
      <v>22807</v>
    </nc>
  </rcc>
  <rcc rId="19684" sId="6">
    <oc r="D23">
      <v>5082</v>
    </oc>
    <nc r="D23">
      <v>5201</v>
    </nc>
  </rcc>
  <rcc rId="19685" sId="6">
    <oc r="D24">
      <v>25950</v>
    </oc>
    <nc r="D24">
      <v>26050</v>
    </nc>
  </rcc>
  <rcc rId="19686" sId="6">
    <oc r="D25">
      <v>15681</v>
    </oc>
    <nc r="D25">
      <v>15727</v>
    </nc>
  </rcc>
  <rcc rId="19687" sId="6">
    <oc r="D29">
      <v>57999</v>
    </oc>
    <nc r="D29">
      <v>58402</v>
    </nc>
  </rcc>
  <rcc rId="19688" sId="6">
    <oc r="D30">
      <v>5430</v>
    </oc>
    <nc r="D30">
      <v>5529</v>
    </nc>
  </rcc>
  <rcc rId="19689" sId="6">
    <oc r="D31">
      <v>23758</v>
    </oc>
    <nc r="D31">
      <v>24180</v>
    </nc>
  </rcc>
  <rcc rId="19690" sId="6">
    <oc r="D32">
      <v>29377</v>
    </oc>
    <nc r="D32">
      <v>29919</v>
    </nc>
  </rcc>
  <rcc rId="19691" sId="6" odxf="1" dxf="1">
    <oc r="D33">
      <v>21263</v>
    </oc>
    <nc r="D33">
      <v>21871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9692" sId="6">
    <oc r="D34">
      <v>71938</v>
    </oc>
    <nc r="D34">
      <v>73204</v>
    </nc>
  </rcc>
  <rfmt sheetId="6" sqref="D35" start="0" length="0">
    <dxf>
      <fill>
        <patternFill>
          <bgColor theme="4" tint="0.79998168889431442"/>
        </patternFill>
      </fill>
    </dxf>
  </rfmt>
  <rcc rId="19693" sId="6">
    <oc r="D37">
      <v>24190</v>
    </oc>
    <nc r="D37">
      <v>24438</v>
    </nc>
  </rcc>
  <rcc rId="19694" sId="6">
    <oc r="D39">
      <v>19545</v>
    </oc>
    <nc r="D39">
      <v>19619</v>
    </nc>
  </rcc>
  <rcc rId="19695" sId="6">
    <oc r="D40">
      <v>40207</v>
    </oc>
    <nc r="D40">
      <v>40286</v>
    </nc>
  </rcc>
  <rcc rId="19696" sId="6">
    <oc r="D41">
      <v>551</v>
    </oc>
    <nc r="D41">
      <v>564</v>
    </nc>
  </rcc>
  <rcc rId="19697" sId="6">
    <oc r="E7">
      <v>8890</v>
    </oc>
    <nc r="E7"/>
  </rcc>
  <rcc rId="19698" sId="6">
    <oc r="E8">
      <v>14394</v>
    </oc>
    <nc r="E8"/>
  </rcc>
  <rcc rId="19699" sId="6">
    <oc r="E9">
      <v>314</v>
    </oc>
    <nc r="E9"/>
  </rcc>
  <rcc rId="19700" sId="6">
    <oc r="E10">
      <v>37588</v>
    </oc>
    <nc r="E10"/>
  </rcc>
  <rcc rId="19701" sId="6">
    <oc r="E11">
      <v>39597</v>
    </oc>
    <nc r="E11"/>
  </rcc>
  <rcc rId="19702" sId="6">
    <oc r="E12">
      <v>23619</v>
    </oc>
    <nc r="E12"/>
  </rcc>
  <rcc rId="19703" sId="6">
    <oc r="E13">
      <v>1317</v>
    </oc>
    <nc r="E13"/>
  </rcc>
  <rcc rId="19704" sId="6">
    <oc r="E14">
      <v>1853</v>
    </oc>
    <nc r="E14"/>
  </rcc>
  <rcc rId="19705" sId="6">
    <oc r="E15">
      <v>10036</v>
    </oc>
    <nc r="E15"/>
  </rcc>
  <rcc rId="19706" sId="6">
    <oc r="E16">
      <v>658</v>
    </oc>
    <nc r="E16"/>
  </rcc>
  <rcc rId="19707" sId="6">
    <oc r="E17">
      <v>1075</v>
    </oc>
    <nc r="E17"/>
  </rcc>
  <rcc rId="19708" sId="6">
    <oc r="E20">
      <v>39990</v>
    </oc>
    <nc r="E20"/>
  </rcc>
  <rcc rId="19709" sId="6">
    <oc r="E21">
      <v>22807</v>
    </oc>
    <nc r="E21"/>
  </rcc>
  <rcc rId="19710" sId="6">
    <oc r="E22">
      <v>31968</v>
    </oc>
    <nc r="E22"/>
  </rcc>
  <rcc rId="19711" sId="6">
    <oc r="E23">
      <v>5201</v>
    </oc>
    <nc r="E23"/>
  </rcc>
  <rcc rId="19712" sId="6">
    <oc r="E24">
      <v>26050</v>
    </oc>
    <nc r="E24"/>
  </rcc>
  <rcc rId="19713" sId="6">
    <oc r="E25">
      <v>15727</v>
    </oc>
    <nc r="E25"/>
  </rcc>
  <rcc rId="19714" sId="6">
    <oc r="E26">
      <v>24624</v>
    </oc>
    <nc r="E26"/>
  </rcc>
  <rcc rId="19715" sId="6">
    <oc r="E29">
      <v>58402</v>
    </oc>
    <nc r="E29"/>
  </rcc>
  <rcc rId="19716" sId="6">
    <oc r="E30">
      <v>5529</v>
    </oc>
    <nc r="E30"/>
  </rcc>
  <rcc rId="19717" sId="6">
    <oc r="E31">
      <v>24180</v>
    </oc>
    <nc r="E31"/>
  </rcc>
  <rcc rId="19718" sId="6">
    <oc r="E32">
      <v>29919</v>
    </oc>
    <nc r="E32"/>
  </rcc>
  <rcc rId="19719" sId="6">
    <oc r="E33">
      <v>21871</v>
    </oc>
    <nc r="E33"/>
  </rcc>
  <rcc rId="19720" sId="6">
    <oc r="E34">
      <v>73204</v>
    </oc>
    <nc r="E34"/>
  </rcc>
  <rcc rId="19721" sId="6">
    <oc r="E35">
      <v>1269</v>
    </oc>
    <nc r="E35"/>
  </rcc>
  <rcc rId="19722" sId="6">
    <oc r="E36">
      <v>8102</v>
    </oc>
    <nc r="E36"/>
  </rcc>
  <rcc rId="19723" sId="6">
    <oc r="E37">
      <v>24438</v>
    </oc>
    <nc r="E37"/>
  </rcc>
  <rcc rId="19724" sId="6">
    <oc r="E38">
      <v>1417</v>
    </oc>
    <nc r="E38"/>
  </rcc>
  <rcc rId="19725" sId="6">
    <oc r="E39">
      <v>19619</v>
    </oc>
    <nc r="E39"/>
  </rcc>
  <rcc rId="19726" sId="6">
    <oc r="E40">
      <v>40286</v>
    </oc>
    <nc r="E40"/>
  </rcc>
  <rcc rId="19727" sId="6">
    <oc r="E41">
      <v>564</v>
    </oc>
    <nc r="E41"/>
  </rcc>
  <rcc rId="19728" sId="6">
    <oc r="D51">
      <v>48167</v>
    </oc>
    <nc r="D51">
      <v>49061</v>
    </nc>
  </rcc>
  <rcc rId="19729" sId="6">
    <oc r="D52">
      <v>71766</v>
    </oc>
    <nc r="D52">
      <v>72685</v>
    </nc>
  </rcc>
  <rcc rId="19730" sId="6" odxf="1" dxf="1">
    <oc r="D53">
      <v>30997</v>
    </oc>
    <nc r="D53">
      <v>32278</v>
    </nc>
    <odxf/>
    <ndxf/>
  </rcc>
  <rfmt sheetId="6" sqref="D54" start="0" length="0">
    <dxf/>
  </rfmt>
  <rfmt sheetId="6" sqref="D55" start="0" length="0">
    <dxf>
      <fill>
        <patternFill>
          <bgColor theme="4" tint="0.79998168889431442"/>
        </patternFill>
      </fill>
    </dxf>
  </rfmt>
  <rcc rId="19731" sId="6">
    <oc r="D57">
      <v>4593</v>
    </oc>
    <nc r="D57">
      <v>4689</v>
    </nc>
  </rcc>
  <rcc rId="19732" sId="6">
    <oc r="D58">
      <v>9901</v>
    </oc>
    <nc r="D58">
      <v>10397</v>
    </nc>
  </rcc>
  <rcc rId="19733" sId="6">
    <oc r="D59">
      <v>15778</v>
    </oc>
    <nc r="D59">
      <v>16486</v>
    </nc>
  </rcc>
  <rcc rId="19734" sId="6">
    <oc r="D60">
      <v>17880</v>
    </oc>
    <nc r="D60">
      <v>18554</v>
    </nc>
  </rcc>
  <rcc rId="19735" sId="6">
    <oc r="D61">
      <v>22640</v>
    </oc>
    <nc r="D61">
      <v>23330</v>
    </nc>
  </rcc>
  <rcc rId="19736" sId="6">
    <oc r="D62">
      <v>25957</v>
    </oc>
    <nc r="D62">
      <v>26249</v>
    </nc>
  </rcc>
  <rcc rId="19737" sId="6">
    <oc r="D63">
      <v>47054</v>
    </oc>
    <nc r="D63">
      <v>48700</v>
    </nc>
  </rcc>
  <rcc rId="19738" sId="6">
    <oc r="D65">
      <v>2447</v>
    </oc>
    <nc r="D65">
      <v>3545</v>
    </nc>
  </rcc>
  <rcc rId="19739" sId="6">
    <oc r="D66">
      <v>30030</v>
    </oc>
    <nc r="D66">
      <v>30433</v>
    </nc>
  </rcc>
  <rcc rId="19740" sId="6">
    <oc r="D67">
      <v>78950</v>
    </oc>
    <nc r="D67">
      <v>80812</v>
    </nc>
  </rcc>
  <rcc rId="19741" sId="6">
    <oc r="D68">
      <v>12336</v>
    </oc>
    <nc r="D68">
      <v>12474</v>
    </nc>
  </rcc>
  <rcc rId="19742" sId="6" odxf="1" dxf="1">
    <oc r="D69">
      <v>4185</v>
    </oc>
    <nc r="D69">
      <v>4235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mt sheetId="6" cell="D69" guid="{00000000-0000-0000-0000-000000000000}" action="delete" author="HP"/>
  <rcc rId="19743" sId="6">
    <oc r="E51">
      <v>49061</v>
    </oc>
    <nc r="E51"/>
  </rcc>
  <rcc rId="19744" sId="6">
    <oc r="E52">
      <v>72685</v>
    </oc>
    <nc r="E52"/>
  </rcc>
  <rcc rId="19745" sId="6">
    <oc r="E53">
      <v>32278</v>
    </oc>
    <nc r="E53"/>
  </rcc>
  <rcc rId="19746" sId="6">
    <oc r="E55">
      <v>9405</v>
    </oc>
    <nc r="E55"/>
  </rcc>
  <rcc rId="19747" sId="6">
    <oc r="E56">
      <v>22282</v>
    </oc>
    <nc r="E56"/>
  </rcc>
  <rcc rId="19748" sId="6">
    <oc r="E57">
      <v>4689</v>
    </oc>
    <nc r="E57"/>
  </rcc>
  <rcc rId="19749" sId="6">
    <oc r="E58">
      <v>10397</v>
    </oc>
    <nc r="E58"/>
  </rcc>
  <rcc rId="19750" sId="6">
    <oc r="E59">
      <v>16486</v>
    </oc>
    <nc r="E59"/>
  </rcc>
  <rcc rId="19751" sId="6">
    <oc r="E60">
      <v>18554</v>
    </oc>
    <nc r="E60"/>
  </rcc>
  <rcc rId="19752" sId="6">
    <oc r="E61">
      <v>23330</v>
    </oc>
    <nc r="E61"/>
  </rcc>
  <rcc rId="19753" sId="6">
    <oc r="E62">
      <v>26249</v>
    </oc>
    <nc r="E62"/>
  </rcc>
  <rcc rId="19754" sId="6">
    <oc r="E63">
      <v>48700</v>
    </oc>
    <nc r="E63"/>
  </rcc>
  <rcc rId="19755" sId="6">
    <oc r="E64">
      <v>40</v>
    </oc>
    <nc r="E64"/>
  </rcc>
  <rcc rId="19756" sId="6">
    <oc r="E65">
      <v>3545</v>
    </oc>
    <nc r="E65"/>
  </rcc>
  <rcc rId="19757" sId="6">
    <oc r="E66">
      <v>30433</v>
    </oc>
    <nc r="E66"/>
  </rcc>
  <rcc rId="19758" sId="6">
    <oc r="E67">
      <v>80812</v>
    </oc>
    <nc r="E67"/>
  </rcc>
  <rcc rId="19759" sId="6">
    <oc r="E68">
      <v>12474</v>
    </oc>
    <nc r="E68"/>
  </rcc>
  <rcc rId="19760" sId="6">
    <oc r="E69">
      <v>4235</v>
    </oc>
    <nc r="E69"/>
  </rcc>
  <rcc rId="19761" sId="6">
    <oc r="D78">
      <v>50917</v>
    </oc>
    <nc r="D78">
      <v>51334</v>
    </nc>
  </rcc>
  <rcc rId="19762" sId="6">
    <oc r="D79">
      <v>13851</v>
    </oc>
    <nc r="D79">
      <v>14015</v>
    </nc>
  </rcc>
  <rcc rId="19763" sId="6">
    <oc r="D80">
      <v>9182</v>
    </oc>
    <nc r="D80">
      <v>9319</v>
    </nc>
  </rcc>
  <rcc rId="19764" sId="6">
    <oc r="D81">
      <v>1729</v>
    </oc>
    <nc r="D81">
      <v>1756</v>
    </nc>
  </rcc>
  <rcc rId="19765" sId="6">
    <oc r="E78">
      <v>51334</v>
    </oc>
    <nc r="E78"/>
  </rcc>
  <rcc rId="19766" sId="6">
    <oc r="E79">
      <v>14015</v>
    </oc>
    <nc r="E79"/>
  </rcc>
  <rcc rId="19767" sId="6">
    <oc r="E80">
      <v>9319</v>
    </oc>
    <nc r="E80"/>
  </rcc>
  <rcc rId="19768" sId="6">
    <oc r="E81">
      <v>1756</v>
    </oc>
    <nc r="E81"/>
  </rcc>
  <rcc rId="19769" sId="6">
    <oc r="D83">
      <v>39622</v>
    </oc>
    <nc r="D83">
      <v>40225</v>
    </nc>
  </rcc>
  <rcc rId="19770" sId="6">
    <oc r="D84">
      <v>150756</v>
    </oc>
    <nc r="D84">
      <v>153637</v>
    </nc>
  </rcc>
  <rcc rId="19771" sId="6">
    <oc r="D85">
      <v>43152</v>
    </oc>
    <nc r="D85">
      <v>43750</v>
    </nc>
  </rcc>
  <rcc rId="19772" sId="6" odxf="1" dxf="1">
    <oc r="D86">
      <v>30380</v>
    </oc>
    <nc r="D86">
      <v>30880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9773" sId="6">
    <oc r="D87">
      <v>12823</v>
    </oc>
    <nc r="D87">
      <v>13960</v>
    </nc>
  </rcc>
  <rcc rId="19774" sId="6">
    <oc r="D88">
      <v>771</v>
    </oc>
    <nc r="D88">
      <v>793</v>
    </nc>
  </rcc>
  <rcc rId="19775" sId="6">
    <oc r="E83">
      <v>40225</v>
    </oc>
    <nc r="E83"/>
  </rcc>
  <rcc rId="19776" sId="6">
    <oc r="E84">
      <v>153637</v>
    </oc>
    <nc r="E84"/>
  </rcc>
  <rcc rId="19777" sId="6">
    <oc r="E85">
      <v>43750</v>
    </oc>
    <nc r="E85"/>
  </rcc>
  <rcc rId="19778" sId="6">
    <oc r="E86">
      <v>30880</v>
    </oc>
    <nc r="E86"/>
  </rcc>
  <rcc rId="19779" sId="6">
    <oc r="E87">
      <v>13960</v>
    </oc>
    <nc r="E87"/>
  </rcc>
  <rcc rId="19780" sId="6">
    <oc r="E88">
      <v>793</v>
    </oc>
    <nc r="E88"/>
  </rcc>
  <rcc rId="19781" sId="6">
    <oc r="D94">
      <v>71654</v>
    </oc>
    <nc r="D94">
      <v>72158</v>
    </nc>
  </rcc>
  <rcc rId="19782" sId="6" odxf="1" dxf="1">
    <oc r="D95">
      <v>11231</v>
    </oc>
    <nc r="D95">
      <v>11889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9783" sId="6">
    <oc r="E92">
      <v>26753</v>
    </oc>
    <nc r="E92"/>
  </rcc>
  <rcc rId="19784" sId="6">
    <oc r="E94">
      <v>72158</v>
    </oc>
    <nc r="E94"/>
  </rcc>
  <rcc rId="19785" sId="6">
    <oc r="E95">
      <v>11889</v>
    </oc>
    <nc r="E95"/>
  </rcc>
  <rcc rId="19786" sId="7">
    <oc r="C13" t="inlineStr">
      <is>
        <t>Ноябрь 2022г.</t>
      </is>
    </oc>
    <nc r="C13" t="inlineStr">
      <is>
        <t>Декабрь 2022г.</t>
      </is>
    </nc>
  </rcc>
  <rcc rId="19787" sId="8">
    <oc r="C13" t="inlineStr">
      <is>
        <t>Ноябрь 2022г.</t>
      </is>
    </oc>
    <nc r="C13" t="inlineStr">
      <is>
        <t>Декабрь 2022г.</t>
      </is>
    </nc>
  </rcc>
  <rcc rId="19788" sId="9">
    <oc r="C7" t="inlineStr">
      <is>
        <t>Ноябрь 2022г.</t>
      </is>
    </oc>
    <nc r="C7" t="inlineStr">
      <is>
        <t>Декабрь 2022г.</t>
      </is>
    </nc>
  </rcc>
  <rcc rId="19789" sId="10">
    <oc r="A2" t="inlineStr">
      <is>
        <t>Ноябрь 2022 года</t>
      </is>
    </oc>
    <nc r="A2" t="inlineStr">
      <is>
        <t>Декабрь 2022 года</t>
      </is>
    </nc>
  </rcc>
  <rcc rId="19790" sId="13">
    <oc r="A1" t="inlineStr">
      <is>
        <t>СПРАВОЧНАЯ ИНФОРМАЦИЯ потребление коммунальных услуг в здании по адресу г.Химки, ул.Лавочкина, д.13 ноябрь 2022г.</t>
      </is>
    </oc>
    <nc r="A1" t="inlineStr">
      <is>
        <t>СПРАВОЧНАЯ ИНФОРМАЦИЯ потребление коммунальных услуг в здании по адресу г.Химки, ул.Лавочкина, д.13 декабрь 2022г.</t>
      </is>
    </nc>
  </rcc>
  <rcmt sheetId="6" cell="D69" guid="{80C2B3BE-4DC5-44F6-9DB7-73DDCD972659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800" sId="6">
    <nc r="E10">
      <v>37889</v>
    </nc>
  </rcc>
  <rcc rId="19801" sId="6">
    <nc r="E13">
      <v>1317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802" sId="6">
    <nc r="E51">
      <v>49631</v>
    </nc>
  </rcc>
  <rcc rId="19803" sId="6">
    <nc r="E52">
      <v>73473</v>
    </nc>
  </rcc>
  <rcc rId="19804" sId="6">
    <nc r="E20">
      <v>40045</v>
    </nc>
  </rcc>
  <rcc rId="19805" sId="6">
    <oc r="B20" t="inlineStr">
      <is>
        <t>№ 9</t>
      </is>
    </oc>
    <nc r="B20" t="inlineStr">
      <is>
        <t>№ 9 Чукмасова</t>
      </is>
    </nc>
  </rcc>
  <rcc rId="19806" sId="6">
    <oc r="B16" t="inlineStr">
      <is>
        <t>Вымпелком "Билайн"</t>
      </is>
    </oc>
    <nc r="B16" t="inlineStr">
      <is>
        <t>Вымпелком "Билайн" галерея корп. 2</t>
      </is>
    </nc>
  </rcc>
  <rcc rId="19807" sId="6">
    <oc r="B41" t="inlineStr">
      <is>
        <t>Вымпелком "Билайн"</t>
      </is>
    </oc>
    <nc r="B41" t="inlineStr">
      <is>
        <t>Вымпелком "Билайн" галерея корп. 2</t>
      </is>
    </nc>
  </rcc>
  <rcc rId="19808" sId="6">
    <oc r="B88" t="inlineStr">
      <is>
        <t>Вымпелком "Билайн"</t>
      </is>
    </oc>
    <nc r="B88" t="inlineStr">
      <is>
        <t>Вымпелком "Билайн" подвал корп. 1</t>
      </is>
    </nc>
  </rcc>
  <rcc rId="19809" sId="10" numFmtId="34">
    <oc r="D11">
      <v>35.840000000000003</v>
    </oc>
    <nc r="D11">
      <v>37.6</v>
    </nc>
  </rcc>
  <rcc rId="19810" sId="10" numFmtId="34">
    <oc r="D9">
      <v>30</v>
    </oc>
    <nc r="D9">
      <v>32.520000000000003</v>
    </nc>
  </rcc>
  <rcc rId="19811" sId="10" numFmtId="34">
    <oc r="D13">
      <v>4.5999999999999996</v>
    </oc>
    <nc r="D13">
      <v>5.05</v>
    </nc>
  </rcc>
  <rfmt sheetId="10" sqref="D12">
    <dxf>
      <fill>
        <patternFill patternType="solid">
          <bgColor rgb="FFFFFF00"/>
        </patternFill>
      </fill>
    </dxf>
  </rfmt>
  <rfmt sheetId="10" sqref="D10">
    <dxf>
      <fill>
        <patternFill patternType="solid">
          <bgColor rgb="FFFFFF00"/>
        </patternFill>
      </fill>
    </dxf>
  </rfmt>
  <rcc rId="19812" sId="10" numFmtId="34">
    <oc r="D7">
      <v>4.5999999999999996</v>
    </oc>
    <nc r="D7">
      <v>5.05</v>
    </nc>
  </rcc>
  <rcc rId="19813" sId="10" numFmtId="34">
    <oc r="D8">
      <v>4.5999999999999996</v>
    </oc>
    <nc r="D8">
      <v>5.05</v>
    </nc>
  </rcc>
  <rcc rId="19814" sId="7" numFmtId="34">
    <oc r="F17">
      <v>4.5999999999999996</v>
    </oc>
    <nc r="F17">
      <v>5.05</v>
    </nc>
  </rcc>
  <rcc rId="19815" sId="7" numFmtId="34">
    <oc r="F18">
      <v>4.5999999999999996</v>
    </oc>
    <nc r="F18">
      <v>5.05</v>
    </nc>
  </rcc>
  <rcc rId="19816" sId="7" numFmtId="34">
    <oc r="F19">
      <v>4.5999999999999996</v>
    </oc>
    <nc r="F19">
      <v>5.05</v>
    </nc>
  </rcc>
  <rcc rId="19817" sId="7" numFmtId="34">
    <oc r="F20">
      <v>4.5999999999999996</v>
    </oc>
    <nc r="F20">
      <v>5.05</v>
    </nc>
  </rcc>
  <rcc rId="19818" sId="7" numFmtId="34">
    <oc r="F21">
      <v>4.5999999999999996</v>
    </oc>
    <nc r="F21">
      <v>5.05</v>
    </nc>
  </rcc>
  <rcc rId="19819" sId="7" numFmtId="34">
    <oc r="F22">
      <v>4.5999999999999996</v>
    </oc>
    <nc r="F22">
      <v>5.05</v>
    </nc>
  </rcc>
  <rcc rId="19820" sId="7" numFmtId="34">
    <oc r="F23">
      <v>4.5999999999999996</v>
    </oc>
    <nc r="F23">
      <v>5.05</v>
    </nc>
  </rcc>
  <rcc rId="19821" sId="7" numFmtId="34">
    <oc r="F24">
      <v>4.5999999999999996</v>
    </oc>
    <nc r="F24">
      <v>5.05</v>
    </nc>
  </rcc>
  <rcc rId="19822" sId="7" numFmtId="34">
    <oc r="F25">
      <v>4.5999999999999996</v>
    </oc>
    <nc r="F25">
      <v>5.05</v>
    </nc>
  </rcc>
  <rcc rId="19823" sId="7" numFmtId="34">
    <oc r="F26">
      <v>4.5999999999999996</v>
    </oc>
    <nc r="F26">
      <v>5.05</v>
    </nc>
  </rcc>
  <rcc rId="19824" sId="7" numFmtId="34">
    <oc r="F27">
      <v>4.5999999999999996</v>
    </oc>
    <nc r="F27">
      <v>5.05</v>
    </nc>
  </rcc>
  <rcc rId="19825" sId="7" numFmtId="34">
    <oc r="F28">
      <v>4.5999999999999996</v>
    </oc>
    <nc r="F28">
      <v>5.05</v>
    </nc>
  </rcc>
  <rcc rId="19826" sId="7" numFmtId="34">
    <oc r="F29">
      <v>4.5999999999999996</v>
    </oc>
    <nc r="F29">
      <v>5.05</v>
    </nc>
  </rcc>
  <rcc rId="19827" sId="7" numFmtId="34">
    <oc r="F30">
      <v>4.5999999999999996</v>
    </oc>
    <nc r="F30">
      <v>5.05</v>
    </nc>
  </rcc>
  <rcc rId="19828" sId="7" numFmtId="34">
    <oc r="F31">
      <v>4.5999999999999996</v>
    </oc>
    <nc r="F31">
      <v>5.05</v>
    </nc>
  </rcc>
  <rcc rId="19829" sId="7" numFmtId="34">
    <oc r="F32">
      <v>4.5999999999999996</v>
    </oc>
    <nc r="F32">
      <v>5.05</v>
    </nc>
  </rcc>
  <rcc rId="19830" sId="7" numFmtId="34">
    <oc r="F33">
      <v>4.5999999999999996</v>
    </oc>
    <nc r="F33">
      <v>5.05</v>
    </nc>
  </rcc>
  <rcc rId="19831" sId="7" numFmtId="34">
    <oc r="F34">
      <v>4.5999999999999996</v>
    </oc>
    <nc r="F34">
      <v>5.05</v>
    </nc>
  </rcc>
  <rcc rId="19832" sId="7" numFmtId="34">
    <oc r="F35">
      <v>4.5999999999999996</v>
    </oc>
    <nc r="F35">
      <v>5.05</v>
    </nc>
  </rcc>
  <rcc rId="19833" sId="7" numFmtId="34">
    <oc r="F36">
      <v>4.5999999999999996</v>
    </oc>
    <nc r="F36">
      <v>5.05</v>
    </nc>
  </rcc>
  <rcc rId="19834" sId="7" numFmtId="34">
    <oc r="F37">
      <v>4.5999999999999996</v>
    </oc>
    <nc r="F37">
      <v>5.05</v>
    </nc>
  </rcc>
  <rcc rId="19835" sId="7" numFmtId="34">
    <oc r="F38">
      <v>4.5999999999999996</v>
    </oc>
    <nc r="F38">
      <v>5.05</v>
    </nc>
  </rcc>
  <rcc rId="19836" sId="7" numFmtId="34">
    <oc r="F39">
      <v>4.5999999999999996</v>
    </oc>
    <nc r="F39">
      <v>5.05</v>
    </nc>
  </rcc>
  <rcc rId="19837" sId="7" numFmtId="34">
    <oc r="F40">
      <v>4.5999999999999996</v>
    </oc>
    <nc r="F40">
      <v>5.05</v>
    </nc>
  </rcc>
  <rcc rId="19838" sId="7" numFmtId="34">
    <oc r="F41">
      <v>4.5999999999999996</v>
    </oc>
    <nc r="F41">
      <v>5.05</v>
    </nc>
  </rcc>
  <rcc rId="19839" sId="7" numFmtId="34">
    <oc r="F42">
      <v>4.5999999999999996</v>
    </oc>
    <nc r="F42">
      <v>5.05</v>
    </nc>
  </rcc>
  <rcc rId="19840" sId="7" numFmtId="34">
    <oc r="F43">
      <v>4.5999999999999996</v>
    </oc>
    <nc r="F43">
      <v>5.05</v>
    </nc>
  </rcc>
  <rcc rId="19841" sId="7" numFmtId="34">
    <oc r="F44">
      <v>4.5999999999999996</v>
    </oc>
    <nc r="F44">
      <v>5.05</v>
    </nc>
  </rcc>
  <rcc rId="19842" sId="7" numFmtId="34">
    <oc r="F45">
      <v>4.5999999999999996</v>
    </oc>
    <nc r="F45">
      <v>5.05</v>
    </nc>
  </rcc>
  <rcc rId="19843" sId="7" numFmtId="34">
    <oc r="F46">
      <v>4.5999999999999996</v>
    </oc>
    <nc r="F46">
      <v>5.05</v>
    </nc>
  </rcc>
  <rcc rId="19844" sId="7" numFmtId="34">
    <oc r="F47">
      <v>4.5999999999999996</v>
    </oc>
    <nc r="F47">
      <v>5.05</v>
    </nc>
  </rcc>
  <rcc rId="19845" sId="7" numFmtId="34">
    <oc r="F48">
      <v>4.5999999999999996</v>
    </oc>
    <nc r="F48">
      <v>5.05</v>
    </nc>
  </rcc>
  <rcc rId="19846" sId="7" numFmtId="34">
    <oc r="F49">
      <v>4.5999999999999996</v>
    </oc>
    <nc r="F49">
      <v>5.05</v>
    </nc>
  </rcc>
  <rcc rId="19847" sId="7" numFmtId="34">
    <oc r="F50">
      <v>4.5999999999999996</v>
    </oc>
    <nc r="F50">
      <v>5.05</v>
    </nc>
  </rcc>
  <rcc rId="19848" sId="7" numFmtId="34">
    <oc r="F51">
      <v>4.5999999999999996</v>
    </oc>
    <nc r="F51">
      <v>5.05</v>
    </nc>
  </rcc>
  <rcc rId="19849" sId="7" numFmtId="34">
    <oc r="F52">
      <v>4.5999999999999996</v>
    </oc>
    <nc r="F52">
      <v>5.05</v>
    </nc>
  </rcc>
  <rcc rId="19850" sId="7" numFmtId="34">
    <oc r="F53">
      <v>4.5999999999999996</v>
    </oc>
    <nc r="F53">
      <v>5.05</v>
    </nc>
  </rcc>
  <rcc rId="19851" sId="7" numFmtId="34">
    <oc r="F54">
      <v>4.5999999999999996</v>
    </oc>
    <nc r="F54">
      <v>5.05</v>
    </nc>
  </rcc>
  <rcc rId="19852" sId="7" numFmtId="34">
    <oc r="F55">
      <v>4.5999999999999996</v>
    </oc>
    <nc r="F55">
      <v>5.05</v>
    </nc>
  </rcc>
  <rcc rId="19853" sId="7" numFmtId="34">
    <oc r="F56">
      <v>4.5999999999999996</v>
    </oc>
    <nc r="F56">
      <v>5.05</v>
    </nc>
  </rcc>
  <rcc rId="19854" sId="7" numFmtId="34">
    <oc r="F57">
      <v>4.5999999999999996</v>
    </oc>
    <nc r="F57">
      <v>5.05</v>
    </nc>
  </rcc>
  <rcc rId="19855" sId="7" numFmtId="34">
    <oc r="F58">
      <v>4.5999999999999996</v>
    </oc>
    <nc r="F58">
      <v>5.05</v>
    </nc>
  </rcc>
  <rcc rId="19856" sId="7" numFmtId="34">
    <oc r="F59">
      <v>4.5999999999999996</v>
    </oc>
    <nc r="F59">
      <v>5.05</v>
    </nc>
  </rcc>
  <rcc rId="19857" sId="7" numFmtId="34">
    <oc r="F60">
      <v>4.5999999999999996</v>
    </oc>
    <nc r="F60">
      <v>5.05</v>
    </nc>
  </rcc>
  <rcc rId="19858" sId="7" numFmtId="34">
    <oc r="F61">
      <v>4.5999999999999996</v>
    </oc>
    <nc r="F61">
      <v>5.05</v>
    </nc>
  </rcc>
  <rcc rId="19859" sId="7" numFmtId="34">
    <oc r="F62">
      <v>4.5999999999999996</v>
    </oc>
    <nc r="F62">
      <v>5.05</v>
    </nc>
  </rcc>
  <rcc rId="19860" sId="7" numFmtId="34">
    <oc r="F63">
      <v>4.5999999999999996</v>
    </oc>
    <nc r="F63">
      <v>5.05</v>
    </nc>
  </rcc>
  <rcc rId="19861" sId="7" numFmtId="34">
    <oc r="F64">
      <v>4.5999999999999996</v>
    </oc>
    <nc r="F64">
      <v>5.05</v>
    </nc>
  </rcc>
  <rcc rId="19862" sId="7" numFmtId="34">
    <oc r="F65">
      <v>4.5999999999999996</v>
    </oc>
    <nc r="F65">
      <v>5.05</v>
    </nc>
  </rcc>
  <rcc rId="19863" sId="7" numFmtId="34">
    <oc r="F66">
      <v>4.5999999999999996</v>
    </oc>
    <nc r="F66">
      <v>5.05</v>
    </nc>
  </rcc>
  <rcc rId="19864" sId="7" numFmtId="34">
    <oc r="F67">
      <v>4.5999999999999996</v>
    </oc>
    <nc r="F67">
      <v>5.05</v>
    </nc>
  </rcc>
  <rcc rId="19865" sId="7" numFmtId="34">
    <oc r="F68">
      <v>4.5999999999999996</v>
    </oc>
    <nc r="F68">
      <v>5.05</v>
    </nc>
  </rcc>
  <rcc rId="19866" sId="7" numFmtId="34">
    <oc r="F69">
      <v>4.5999999999999996</v>
    </oc>
    <nc r="F69">
      <v>5.05</v>
    </nc>
  </rcc>
  <rcc rId="19867" sId="7" numFmtId="34">
    <oc r="F70">
      <v>4.5999999999999996</v>
    </oc>
    <nc r="F70">
      <v>5.05</v>
    </nc>
  </rcc>
  <rcc rId="19868" sId="7" numFmtId="34">
    <oc r="F71">
      <v>4.5999999999999996</v>
    </oc>
    <nc r="F71">
      <v>5.05</v>
    </nc>
  </rcc>
  <rcc rId="19869" sId="7" numFmtId="34">
    <oc r="F72">
      <v>4.5999999999999996</v>
    </oc>
    <nc r="F72">
      <v>5.05</v>
    </nc>
  </rcc>
  <rcc rId="19870" sId="7" numFmtId="34">
    <oc r="F73">
      <v>4.5999999999999996</v>
    </oc>
    <nc r="F73">
      <v>5.05</v>
    </nc>
  </rcc>
  <rcc rId="19871" sId="7" numFmtId="34">
    <oc r="F74">
      <v>4.5999999999999996</v>
    </oc>
    <nc r="F74">
      <v>5.05</v>
    </nc>
  </rcc>
  <rcc rId="19872" sId="7" numFmtId="34">
    <oc r="F75">
      <v>4.5999999999999996</v>
    </oc>
    <nc r="F75">
      <v>5.05</v>
    </nc>
  </rcc>
  <rcc rId="19873" sId="7" numFmtId="34">
    <oc r="F76">
      <v>4.5999999999999996</v>
    </oc>
    <nc r="F76">
      <v>5.05</v>
    </nc>
  </rcc>
  <rcc rId="19874" sId="7" numFmtId="34">
    <oc r="F77">
      <v>4.5999999999999996</v>
    </oc>
    <nc r="F77">
      <v>5.05</v>
    </nc>
  </rcc>
  <rcc rId="19875" sId="7" numFmtId="34">
    <oc r="F78">
      <v>4.5999999999999996</v>
    </oc>
    <nc r="F78">
      <v>5.05</v>
    </nc>
  </rcc>
  <rcc rId="19876" sId="7" numFmtId="34">
    <oc r="F79">
      <v>4.5999999999999996</v>
    </oc>
    <nc r="F79">
      <v>5.05</v>
    </nc>
  </rcc>
  <rcc rId="19877" sId="7" numFmtId="34">
    <oc r="F80">
      <v>4.5999999999999996</v>
    </oc>
    <nc r="F80">
      <v>5.05</v>
    </nc>
  </rcc>
  <rcc rId="19878" sId="7" numFmtId="34">
    <oc r="F81">
      <v>4.5999999999999996</v>
    </oc>
    <nc r="F81">
      <v>5.05</v>
    </nc>
  </rcc>
  <rcc rId="19879" sId="7" numFmtId="34">
    <oc r="F82">
      <v>4.5999999999999996</v>
    </oc>
    <nc r="F82">
      <v>5.05</v>
    </nc>
  </rcc>
  <rcc rId="19880" sId="7" numFmtId="34">
    <oc r="F83">
      <v>4.5999999999999996</v>
    </oc>
    <nc r="F83">
      <v>5.05</v>
    </nc>
  </rcc>
  <rcc rId="19881" sId="7" numFmtId="34">
    <oc r="F84">
      <v>4.5999999999999996</v>
    </oc>
    <nc r="F84">
      <v>5.05</v>
    </nc>
  </rcc>
  <rcc rId="19882" sId="7" numFmtId="34">
    <oc r="F85">
      <v>4.5999999999999996</v>
    </oc>
    <nc r="F85">
      <v>5.05</v>
    </nc>
  </rcc>
  <rcc rId="19883" sId="7" numFmtId="34">
    <oc r="F86">
      <v>4.5999999999999996</v>
    </oc>
    <nc r="F86">
      <v>5.05</v>
    </nc>
  </rcc>
  <rcc rId="19884" sId="7" numFmtId="34">
    <oc r="F87">
      <v>4.5999999999999996</v>
    </oc>
    <nc r="F87">
      <v>5.05</v>
    </nc>
  </rcc>
  <rcc rId="19885" sId="7" numFmtId="34">
    <oc r="F88">
      <v>4.5999999999999996</v>
    </oc>
    <nc r="F88">
      <v>5.05</v>
    </nc>
  </rcc>
  <rcc rId="19886" sId="7" numFmtId="34">
    <oc r="F89">
      <v>4.5999999999999996</v>
    </oc>
    <nc r="F89">
      <v>5.05</v>
    </nc>
  </rcc>
  <rcc rId="19887" sId="7" numFmtId="34">
    <oc r="F90">
      <v>4.5999999999999996</v>
    </oc>
    <nc r="F90">
      <v>5.05</v>
    </nc>
  </rcc>
  <rcc rId="19888" sId="7" numFmtId="34">
    <oc r="F91">
      <v>4.5999999999999996</v>
    </oc>
    <nc r="F91">
      <v>5.05</v>
    </nc>
  </rcc>
  <rcc rId="19889" sId="7" numFmtId="34">
    <oc r="F92">
      <v>4.5999999999999996</v>
    </oc>
    <nc r="F92">
      <v>5.05</v>
    </nc>
  </rcc>
  <rcc rId="19890" sId="7" numFmtId="34">
    <oc r="F93">
      <v>4.5999999999999996</v>
    </oc>
    <nc r="F93">
      <v>5.05</v>
    </nc>
  </rcc>
  <rcc rId="19891" sId="7" numFmtId="34">
    <oc r="F94">
      <v>4.5999999999999996</v>
    </oc>
    <nc r="F94">
      <v>5.05</v>
    </nc>
  </rcc>
  <rcc rId="19892" sId="7" numFmtId="34">
    <oc r="F95">
      <v>4.5999999999999996</v>
    </oc>
    <nc r="F95">
      <v>5.05</v>
    </nc>
  </rcc>
  <rcc rId="19893" sId="7" numFmtId="34">
    <oc r="F96">
      <v>4.5999999999999996</v>
    </oc>
    <nc r="F96">
      <v>5.05</v>
    </nc>
  </rcc>
  <rcc rId="19894" sId="7" numFmtId="34">
    <oc r="F97">
      <v>4.5999999999999996</v>
    </oc>
    <nc r="F97">
      <v>5.05</v>
    </nc>
  </rcc>
  <rcc rId="19895" sId="7" numFmtId="34">
    <oc r="F98">
      <v>4.5999999999999996</v>
    </oc>
    <nc r="F98">
      <v>5.05</v>
    </nc>
  </rcc>
  <rcc rId="19896" sId="7" numFmtId="34">
    <oc r="F99">
      <v>4.5999999999999996</v>
    </oc>
    <nc r="F99">
      <v>5.05</v>
    </nc>
  </rcc>
  <rcc rId="19897" sId="7" numFmtId="34">
    <oc r="F100">
      <v>4.5999999999999996</v>
    </oc>
    <nc r="F100">
      <v>5.05</v>
    </nc>
  </rcc>
  <rcc rId="19898" sId="7" numFmtId="34">
    <oc r="F101">
      <v>4.5999999999999996</v>
    </oc>
    <nc r="F101">
      <v>5.05</v>
    </nc>
  </rcc>
  <rcc rId="19899" sId="7" numFmtId="34">
    <oc r="F102">
      <v>4.5999999999999996</v>
    </oc>
    <nc r="F102">
      <v>5.05</v>
    </nc>
  </rcc>
  <rcc rId="19900" sId="7" numFmtId="34">
    <oc r="F103">
      <v>4.5999999999999996</v>
    </oc>
    <nc r="F103">
      <v>5.05</v>
    </nc>
  </rcc>
  <rcc rId="19901" sId="7" numFmtId="34">
    <oc r="F104">
      <v>4.5999999999999996</v>
    </oc>
    <nc r="F104">
      <v>5.05</v>
    </nc>
  </rcc>
  <rcc rId="19902" sId="7" numFmtId="34">
    <oc r="F105">
      <v>4.5999999999999996</v>
    </oc>
    <nc r="F105">
      <v>5.05</v>
    </nc>
  </rcc>
  <rcc rId="19903" sId="7" numFmtId="34">
    <oc r="F106">
      <v>4.5999999999999996</v>
    </oc>
    <nc r="F106">
      <v>5.05</v>
    </nc>
  </rcc>
  <rcc rId="19904" sId="7" numFmtId="34">
    <oc r="F107">
      <v>4.5999999999999996</v>
    </oc>
    <nc r="F107">
      <v>5.05</v>
    </nc>
  </rcc>
  <rcc rId="19905" sId="7" numFmtId="34">
    <oc r="F108">
      <v>4.5999999999999996</v>
    </oc>
    <nc r="F108">
      <v>5.05</v>
    </nc>
  </rcc>
  <rcc rId="19906" sId="7" numFmtId="34">
    <oc r="F109">
      <v>4.5999999999999996</v>
    </oc>
    <nc r="F109">
      <v>5.05</v>
    </nc>
  </rcc>
  <rcc rId="19907" sId="7" numFmtId="34">
    <oc r="F110">
      <v>4.5999999999999996</v>
    </oc>
    <nc r="F110">
      <v>5.05</v>
    </nc>
  </rcc>
  <rcc rId="19908" sId="7" numFmtId="34">
    <oc r="F111">
      <v>4.5999999999999996</v>
    </oc>
    <nc r="F111">
      <v>5.05</v>
    </nc>
  </rcc>
  <rcc rId="19909" sId="7" numFmtId="34">
    <oc r="F112">
      <v>4.5999999999999996</v>
    </oc>
    <nc r="F112">
      <v>5.05</v>
    </nc>
  </rcc>
  <rcc rId="19910" sId="7" numFmtId="34">
    <oc r="F113">
      <v>4.5999999999999996</v>
    </oc>
    <nc r="F113">
      <v>5.05</v>
    </nc>
  </rcc>
  <rcc rId="19911" sId="7" numFmtId="34">
    <oc r="F114">
      <v>4.5999999999999996</v>
    </oc>
    <nc r="F114">
      <v>5.05</v>
    </nc>
  </rcc>
  <rcc rId="19912" sId="7" numFmtId="34">
    <oc r="F115">
      <v>4.5999999999999996</v>
    </oc>
    <nc r="F115">
      <v>5.05</v>
    </nc>
  </rcc>
  <rcc rId="19913" sId="7" numFmtId="34">
    <oc r="F116">
      <v>4.5999999999999996</v>
    </oc>
    <nc r="F116">
      <v>5.05</v>
    </nc>
  </rcc>
  <rcc rId="19914" sId="7" numFmtId="34">
    <oc r="F117">
      <v>4.5999999999999996</v>
    </oc>
    <nc r="F117">
      <v>5.05</v>
    </nc>
  </rcc>
  <rcc rId="19915" sId="7" numFmtId="34">
    <oc r="F118">
      <v>4.5999999999999996</v>
    </oc>
    <nc r="F118">
      <v>5.05</v>
    </nc>
  </rcc>
  <rcc rId="19916" sId="7" numFmtId="34">
    <oc r="F119">
      <v>4.5999999999999996</v>
    </oc>
    <nc r="F119">
      <v>5.05</v>
    </nc>
  </rcc>
  <rcc rId="19917" sId="7" numFmtId="34">
    <oc r="F120">
      <v>4.5999999999999996</v>
    </oc>
    <nc r="F120">
      <v>5.05</v>
    </nc>
  </rcc>
  <rcc rId="19918" sId="7" numFmtId="34">
    <oc r="F121">
      <v>4.5999999999999996</v>
    </oc>
    <nc r="F121">
      <v>5.05</v>
    </nc>
  </rcc>
  <rcc rId="19919" sId="7" numFmtId="34">
    <oc r="F122">
      <v>4.5999999999999996</v>
    </oc>
    <nc r="F122">
      <v>5.05</v>
    </nc>
  </rcc>
  <rcc rId="19920" sId="7" numFmtId="34">
    <oc r="F123">
      <v>4.5999999999999996</v>
    </oc>
    <nc r="F123">
      <v>5.05</v>
    </nc>
  </rcc>
  <rcc rId="19921" sId="7" numFmtId="34">
    <oc r="F124">
      <v>4.5999999999999996</v>
    </oc>
    <nc r="F124">
      <v>5.05</v>
    </nc>
  </rcc>
  <rcc rId="19922" sId="7" numFmtId="34">
    <oc r="F125">
      <v>4.5999999999999996</v>
    </oc>
    <nc r="F125">
      <v>5.05</v>
    </nc>
  </rcc>
  <rcc rId="19923" sId="7" numFmtId="34">
    <oc r="F126">
      <v>4.5999999999999996</v>
    </oc>
    <nc r="F126">
      <v>5.05</v>
    </nc>
  </rcc>
  <rcc rId="19924" sId="7" numFmtId="34">
    <oc r="F127">
      <v>4.5999999999999996</v>
    </oc>
    <nc r="F127">
      <v>5.05</v>
    </nc>
  </rcc>
  <rcc rId="19925" sId="7" numFmtId="34">
    <oc r="F128">
      <v>4.5999999999999996</v>
    </oc>
    <nc r="F128">
      <v>5.05</v>
    </nc>
  </rcc>
  <rcc rId="19926" sId="7" numFmtId="34">
    <oc r="F129">
      <v>4.5999999999999996</v>
    </oc>
    <nc r="F129">
      <v>5.05</v>
    </nc>
  </rcc>
  <rcc rId="19927" sId="7" numFmtId="34">
    <oc r="F130">
      <v>4.5999999999999996</v>
    </oc>
    <nc r="F130">
      <v>5.05</v>
    </nc>
  </rcc>
  <rcc rId="19928" sId="7" numFmtId="34">
    <oc r="F131">
      <v>4.5999999999999996</v>
    </oc>
    <nc r="F131">
      <v>5.05</v>
    </nc>
  </rcc>
  <rcc rId="19929" sId="7" numFmtId="34">
    <oc r="F132">
      <v>4.5999999999999996</v>
    </oc>
    <nc r="F132">
      <v>5.05</v>
    </nc>
  </rcc>
  <rcc rId="19930" sId="7" numFmtId="34">
    <oc r="F133">
      <v>4.5999999999999996</v>
    </oc>
    <nc r="F133">
      <v>5.05</v>
    </nc>
  </rcc>
  <rcc rId="19931" sId="7" numFmtId="34">
    <oc r="F134">
      <v>4.5999999999999996</v>
    </oc>
    <nc r="F134">
      <v>5.05</v>
    </nc>
  </rcc>
  <rcc rId="19932" sId="7" numFmtId="34">
    <oc r="F135">
      <v>4.5999999999999996</v>
    </oc>
    <nc r="F135">
      <v>5.05</v>
    </nc>
  </rcc>
  <rcc rId="19933" sId="7" numFmtId="34">
    <oc r="F136">
      <v>4.5999999999999996</v>
    </oc>
    <nc r="F136">
      <v>5.05</v>
    </nc>
  </rcc>
  <rcc rId="19934" sId="7" numFmtId="34">
    <oc r="F137">
      <v>4.5999999999999996</v>
    </oc>
    <nc r="F137">
      <v>5.05</v>
    </nc>
  </rcc>
  <rcc rId="19935" sId="7" numFmtId="34">
    <oc r="F138">
      <v>4.5999999999999996</v>
    </oc>
    <nc r="F138">
      <v>5.05</v>
    </nc>
  </rcc>
  <rcc rId="19936" sId="7" numFmtId="34">
    <oc r="F139">
      <v>4.5999999999999996</v>
    </oc>
    <nc r="F139">
      <v>5.05</v>
    </nc>
  </rcc>
  <rcc rId="19937" sId="7" numFmtId="34">
    <oc r="F140">
      <v>4.5999999999999996</v>
    </oc>
    <nc r="F140">
      <v>5.05</v>
    </nc>
  </rcc>
  <rcc rId="19938" sId="7" numFmtId="34">
    <oc r="F141">
      <v>4.5999999999999996</v>
    </oc>
    <nc r="F141">
      <v>5.05</v>
    </nc>
  </rcc>
  <rcc rId="19939" sId="7" numFmtId="34">
    <oc r="F142">
      <v>4.5999999999999996</v>
    </oc>
    <nc r="F142">
      <v>5.05</v>
    </nc>
  </rcc>
  <rcc rId="19940" sId="7" numFmtId="34">
    <oc r="F143">
      <v>4.5999999999999996</v>
    </oc>
    <nc r="F143">
      <v>5.05</v>
    </nc>
  </rcc>
  <rcc rId="19941" sId="7" numFmtId="34">
    <oc r="F144">
      <v>4.5999999999999996</v>
    </oc>
    <nc r="F144">
      <v>5.05</v>
    </nc>
  </rcc>
  <rcc rId="19942" sId="7" numFmtId="34">
    <oc r="F145">
      <v>4.5999999999999996</v>
    </oc>
    <nc r="F145">
      <v>5.05</v>
    </nc>
  </rcc>
  <rcc rId="19943" sId="7" numFmtId="34">
    <oc r="F146">
      <v>4.5999999999999996</v>
    </oc>
    <nc r="F146">
      <v>5.05</v>
    </nc>
  </rcc>
  <rcc rId="19944" sId="7" numFmtId="34">
    <oc r="F147">
      <v>4.5999999999999996</v>
    </oc>
    <nc r="F147">
      <v>5.05</v>
    </nc>
  </rcc>
  <rcc rId="19945" sId="7" numFmtId="34">
    <oc r="F148">
      <v>4.5999999999999996</v>
    </oc>
    <nc r="F148">
      <v>5.05</v>
    </nc>
  </rcc>
  <rcc rId="19946" sId="7" numFmtId="34">
    <oc r="F149">
      <v>4.5999999999999996</v>
    </oc>
    <nc r="F149">
      <v>5.05</v>
    </nc>
  </rcc>
  <rcc rId="19947" sId="7" numFmtId="34">
    <oc r="F150">
      <v>4.5999999999999996</v>
    </oc>
    <nc r="F150">
      <v>5.05</v>
    </nc>
  </rcc>
  <rcc rId="19948" sId="7" numFmtId="34">
    <oc r="F151">
      <v>4.5999999999999996</v>
    </oc>
    <nc r="F151">
      <v>5.05</v>
    </nc>
  </rcc>
  <rcc rId="19949" sId="7" numFmtId="34">
    <oc r="F152">
      <v>4.5999999999999996</v>
    </oc>
    <nc r="F152">
      <v>5.05</v>
    </nc>
  </rcc>
  <rcc rId="19950" sId="7" numFmtId="34">
    <oc r="F153">
      <v>4.5999999999999996</v>
    </oc>
    <nc r="F153">
      <v>5.05</v>
    </nc>
  </rcc>
  <rcc rId="19951" sId="7" numFmtId="34">
    <oc r="F154">
      <v>4.5999999999999996</v>
    </oc>
    <nc r="F154">
      <v>5.05</v>
    </nc>
  </rcc>
  <rcc rId="19952" sId="7" numFmtId="34">
    <oc r="F155">
      <v>4.5999999999999996</v>
    </oc>
    <nc r="F155">
      <v>5.05</v>
    </nc>
  </rcc>
  <rcc rId="19953" sId="7" numFmtId="34">
    <oc r="F156">
      <v>4.5999999999999996</v>
    </oc>
    <nc r="F156">
      <v>5.05</v>
    </nc>
  </rcc>
  <rcc rId="19954" sId="7" numFmtId="34">
    <oc r="F157">
      <v>4.5999999999999996</v>
    </oc>
    <nc r="F157">
      <v>5.05</v>
    </nc>
  </rcc>
  <rcc rId="19955" sId="7" numFmtId="34">
    <oc r="F158">
      <v>4.5999999999999996</v>
    </oc>
    <nc r="F158">
      <v>5.05</v>
    </nc>
  </rcc>
  <rcc rId="19956" sId="7" numFmtId="34">
    <oc r="F159">
      <v>4.5999999999999996</v>
    </oc>
    <nc r="F159">
      <v>5.05</v>
    </nc>
  </rcc>
  <rcc rId="19957" sId="7" numFmtId="34">
    <oc r="F160">
      <v>4.5999999999999996</v>
    </oc>
    <nc r="F160">
      <v>5.05</v>
    </nc>
  </rcc>
  <rcc rId="19958" sId="7" numFmtId="34">
    <oc r="F161">
      <v>4.5999999999999996</v>
    </oc>
    <nc r="F161">
      <v>5.05</v>
    </nc>
  </rcc>
  <rcc rId="19959" sId="7" numFmtId="34">
    <oc r="F162">
      <v>4.5999999999999996</v>
    </oc>
    <nc r="F162">
      <v>5.05</v>
    </nc>
  </rcc>
  <rcc rId="19960" sId="7" numFmtId="34">
    <oc r="F163">
      <v>4.5999999999999996</v>
    </oc>
    <nc r="F163">
      <v>5.05</v>
    </nc>
  </rcc>
  <rcc rId="19961" sId="7" numFmtId="34">
    <oc r="F164">
      <v>4.5999999999999996</v>
    </oc>
    <nc r="F164">
      <v>5.05</v>
    </nc>
  </rcc>
  <rcc rId="19962" sId="7" numFmtId="34">
    <oc r="F165">
      <v>4.5999999999999996</v>
    </oc>
    <nc r="F165">
      <v>5.05</v>
    </nc>
  </rcc>
  <rcc rId="19963" sId="7" numFmtId="34">
    <oc r="F166">
      <v>4.5999999999999996</v>
    </oc>
    <nc r="F166">
      <v>5.05</v>
    </nc>
  </rcc>
  <rcc rId="19964" sId="7" numFmtId="34">
    <oc r="F167">
      <v>4.5999999999999996</v>
    </oc>
    <nc r="F167">
      <v>5.05</v>
    </nc>
  </rcc>
  <rcc rId="19965" sId="7" numFmtId="34">
    <oc r="F168">
      <v>4.5999999999999996</v>
    </oc>
    <nc r="F168">
      <v>5.05</v>
    </nc>
  </rcc>
  <rcc rId="19966" sId="7" numFmtId="34">
    <oc r="F169">
      <v>4.5999999999999996</v>
    </oc>
    <nc r="F169">
      <v>5.05</v>
    </nc>
  </rcc>
  <rcc rId="19967" sId="7" numFmtId="34">
    <oc r="F170">
      <v>4.5999999999999996</v>
    </oc>
    <nc r="F170">
      <v>5.05</v>
    </nc>
  </rcc>
  <rcc rId="19968" sId="7" numFmtId="34">
    <oc r="F171">
      <v>4.5999999999999996</v>
    </oc>
    <nc r="F171">
      <v>5.05</v>
    </nc>
  </rcc>
  <rcc rId="19969" sId="7" numFmtId="34">
    <oc r="F172">
      <v>4.5999999999999996</v>
    </oc>
    <nc r="F172">
      <v>5.05</v>
    </nc>
  </rcc>
  <rcc rId="19970" sId="7" numFmtId="34">
    <oc r="F173">
      <v>4.5999999999999996</v>
    </oc>
    <nc r="F173">
      <v>5.05</v>
    </nc>
  </rcc>
  <rcc rId="19971" sId="7" numFmtId="34">
    <oc r="F174">
      <v>4.5999999999999996</v>
    </oc>
    <nc r="F174">
      <v>5.05</v>
    </nc>
  </rcc>
  <rcc rId="19972" sId="7" numFmtId="34">
    <oc r="F175">
      <v>4.5999999999999996</v>
    </oc>
    <nc r="F175">
      <v>5.05</v>
    </nc>
  </rcc>
  <rcc rId="19973" sId="7" numFmtId="34">
    <oc r="F176">
      <v>4.5999999999999996</v>
    </oc>
    <nc r="F176">
      <v>5.05</v>
    </nc>
  </rcc>
  <rcc rId="19974" sId="7" numFmtId="34">
    <oc r="F177">
      <v>4.5999999999999996</v>
    </oc>
    <nc r="F177">
      <v>5.05</v>
    </nc>
  </rcc>
  <rcc rId="19975" sId="7" numFmtId="34">
    <oc r="F178">
      <v>4.5999999999999996</v>
    </oc>
    <nc r="F178">
      <v>5.05</v>
    </nc>
  </rcc>
  <rcc rId="19976" sId="7" numFmtId="34">
    <oc r="F179">
      <v>4.5999999999999996</v>
    </oc>
    <nc r="F179">
      <v>5.05</v>
    </nc>
  </rcc>
  <rcc rId="19977" sId="7" numFmtId="34">
    <oc r="F180">
      <v>4.5999999999999996</v>
    </oc>
    <nc r="F180">
      <v>5.05</v>
    </nc>
  </rcc>
  <rcc rId="19978" sId="7" numFmtId="34">
    <oc r="F181">
      <v>4.5999999999999996</v>
    </oc>
    <nc r="F181">
      <v>5.05</v>
    </nc>
  </rcc>
  <rcc rId="19979" sId="7" numFmtId="34">
    <oc r="F182">
      <v>4.5999999999999996</v>
    </oc>
    <nc r="F182">
      <v>5.05</v>
    </nc>
  </rcc>
  <rcc rId="19980" sId="7" numFmtId="34">
    <oc r="F183">
      <v>4.5999999999999996</v>
    </oc>
    <nc r="F183">
      <v>5.05</v>
    </nc>
  </rcc>
  <rcc rId="19981" sId="7" numFmtId="34">
    <oc r="F184">
      <v>4.5999999999999996</v>
    </oc>
    <nc r="F184">
      <v>5.05</v>
    </nc>
  </rcc>
  <rcc rId="19982" sId="7" numFmtId="34">
    <oc r="F185">
      <v>4.5999999999999996</v>
    </oc>
    <nc r="F185">
      <v>5.05</v>
    </nc>
  </rcc>
  <rcc rId="19983" sId="7" numFmtId="34">
    <oc r="F186">
      <v>4.5999999999999996</v>
    </oc>
    <nc r="F186">
      <v>5.05</v>
    </nc>
  </rcc>
  <rcc rId="19984" sId="7" numFmtId="34">
    <oc r="F187">
      <v>4.5999999999999996</v>
    </oc>
    <nc r="F187">
      <v>5.05</v>
    </nc>
  </rcc>
  <rcc rId="19985" sId="7" numFmtId="34">
    <oc r="F188">
      <v>4.5999999999999996</v>
    </oc>
    <nc r="F188">
      <v>5.05</v>
    </nc>
  </rcc>
  <rcc rId="19986" sId="7" numFmtId="34">
    <oc r="F189">
      <v>4.5999999999999996</v>
    </oc>
    <nc r="F189">
      <v>5.05</v>
    </nc>
  </rcc>
  <rcc rId="19987" sId="7" numFmtId="34">
    <oc r="F190">
      <v>4.5999999999999996</v>
    </oc>
    <nc r="F190">
      <v>5.05</v>
    </nc>
  </rcc>
  <rcc rId="19988" sId="7" numFmtId="34">
    <oc r="F191">
      <v>4.5999999999999996</v>
    </oc>
    <nc r="F191">
      <v>5.05</v>
    </nc>
  </rcc>
  <rcc rId="19989" sId="7" numFmtId="34">
    <oc r="F192">
      <v>4.5999999999999996</v>
    </oc>
    <nc r="F192">
      <v>5.05</v>
    </nc>
  </rcc>
  <rcc rId="19990" sId="7" numFmtId="34">
    <oc r="F193">
      <v>4.5999999999999996</v>
    </oc>
    <nc r="F193">
      <v>5.05</v>
    </nc>
  </rcc>
  <rcc rId="19991" sId="7" numFmtId="34">
    <oc r="F194">
      <v>4.5999999999999996</v>
    </oc>
    <nc r="F194">
      <v>5.05</v>
    </nc>
  </rcc>
  <rcc rId="19992" sId="7" numFmtId="34">
    <oc r="F195">
      <v>4.5999999999999996</v>
    </oc>
    <nc r="F195">
      <v>5.05</v>
    </nc>
  </rcc>
  <rcc rId="19993" sId="7" numFmtId="34">
    <oc r="F196">
      <v>4.5999999999999996</v>
    </oc>
    <nc r="F196">
      <v>5.05</v>
    </nc>
  </rcc>
  <rcc rId="19994" sId="7" numFmtId="34">
    <oc r="F197">
      <v>4.5999999999999996</v>
    </oc>
    <nc r="F197">
      <v>5.05</v>
    </nc>
  </rcc>
  <rcc rId="19995" sId="7" numFmtId="34">
    <oc r="F198">
      <v>4.5999999999999996</v>
    </oc>
    <nc r="F198">
      <v>5.05</v>
    </nc>
  </rcc>
  <rcc rId="19996" sId="7" numFmtId="34">
    <oc r="F199">
      <v>4.5999999999999996</v>
    </oc>
    <nc r="F199">
      <v>5.05</v>
    </nc>
  </rcc>
  <rcc rId="19997" sId="7" numFmtId="34">
    <oc r="F200">
      <v>4.5999999999999996</v>
    </oc>
    <nc r="F200">
      <v>5.05</v>
    </nc>
  </rcc>
  <rcc rId="19998" sId="7" numFmtId="34">
    <oc r="F201">
      <v>4.5999999999999996</v>
    </oc>
    <nc r="F201">
      <v>5.05</v>
    </nc>
  </rcc>
  <rcc rId="19999" sId="7" numFmtId="34">
    <oc r="F202">
      <v>4.5999999999999996</v>
    </oc>
    <nc r="F202">
      <v>5.05</v>
    </nc>
  </rcc>
  <rcc rId="20000" sId="7" numFmtId="34">
    <oc r="F203">
      <v>4.5999999999999996</v>
    </oc>
    <nc r="F203">
      <v>5.05</v>
    </nc>
  </rcc>
  <rcc rId="20001" sId="7" numFmtId="34">
    <oc r="F204">
      <v>4.5999999999999996</v>
    </oc>
    <nc r="F204">
      <v>5.05</v>
    </nc>
  </rcc>
  <rcc rId="20002" sId="7" numFmtId="34">
    <oc r="F205">
      <v>4.5999999999999996</v>
    </oc>
    <nc r="F205">
      <v>5.05</v>
    </nc>
  </rcc>
  <rcc rId="20003" sId="7" numFmtId="34">
    <oc r="F206">
      <v>4.5999999999999996</v>
    </oc>
    <nc r="F206">
      <v>5.05</v>
    </nc>
  </rcc>
  <rcc rId="20004" sId="7" numFmtId="34">
    <oc r="F207">
      <v>4.5999999999999996</v>
    </oc>
    <nc r="F207">
      <v>5.05</v>
    </nc>
  </rcc>
  <rcc rId="20005" sId="7" numFmtId="34">
    <oc r="F208">
      <v>4.5999999999999996</v>
    </oc>
    <nc r="F208">
      <v>5.05</v>
    </nc>
  </rcc>
  <rcc rId="20006" sId="7" numFmtId="34">
    <oc r="F209">
      <v>4.5999999999999996</v>
    </oc>
    <nc r="F209">
      <v>5.05</v>
    </nc>
  </rcc>
  <rcc rId="20007" sId="7" numFmtId="34">
    <oc r="F210">
      <v>4.5999999999999996</v>
    </oc>
    <nc r="F210">
      <v>5.05</v>
    </nc>
  </rcc>
  <rcc rId="20008" sId="7" numFmtId="34">
    <oc r="F211">
      <v>4.5999999999999996</v>
    </oc>
    <nc r="F211">
      <v>5.05</v>
    </nc>
  </rcc>
  <rcc rId="20009" sId="7" numFmtId="34">
    <oc r="F212">
      <v>4.5999999999999996</v>
    </oc>
    <nc r="F212">
      <v>5.05</v>
    </nc>
  </rcc>
  <rcc rId="20010" sId="7" numFmtId="34">
    <oc r="F213">
      <v>4.5999999999999996</v>
    </oc>
    <nc r="F213">
      <v>5.05</v>
    </nc>
  </rcc>
  <rcc rId="20011" sId="7" numFmtId="34">
    <oc r="F214">
      <v>4.5999999999999996</v>
    </oc>
    <nc r="F214">
      <v>5.05</v>
    </nc>
  </rcc>
  <rcc rId="20012" sId="7" numFmtId="34">
    <oc r="F215">
      <v>4.5999999999999996</v>
    </oc>
    <nc r="F215">
      <v>5.05</v>
    </nc>
  </rcc>
  <rcc rId="20013" sId="7" numFmtId="34">
    <oc r="F216">
      <v>4.5999999999999996</v>
    </oc>
    <nc r="F216">
      <v>5.05</v>
    </nc>
  </rcc>
  <rcc rId="20014" sId="7" numFmtId="34">
    <oc r="F217">
      <v>4.5999999999999996</v>
    </oc>
    <nc r="F217">
      <v>5.05</v>
    </nc>
  </rcc>
  <rcc rId="20015" sId="7" numFmtId="34">
    <oc r="F218">
      <v>4.5999999999999996</v>
    </oc>
    <nc r="F218">
      <v>5.05</v>
    </nc>
  </rcc>
  <rcc rId="20016" sId="7" numFmtId="34">
    <oc r="F219">
      <v>4.5999999999999996</v>
    </oc>
    <nc r="F219">
      <v>5.05</v>
    </nc>
  </rcc>
  <rcc rId="20017" sId="7" numFmtId="34">
    <oc r="F220">
      <v>4.5999999999999996</v>
    </oc>
    <nc r="F220">
      <v>5.05</v>
    </nc>
  </rcc>
  <rcc rId="20018" sId="7" numFmtId="34">
    <oc r="F221">
      <v>4.5999999999999996</v>
    </oc>
    <nc r="F221">
      <v>5.05</v>
    </nc>
  </rcc>
  <rfmt sheetId="8" sqref="F17" start="0" length="0">
    <dxf>
      <font>
        <sz val="11"/>
        <color indexed="8"/>
        <name val="Calibri"/>
        <scheme val="none"/>
      </font>
    </dxf>
  </rfmt>
  <rcc rId="20019" sId="8" numFmtId="34">
    <oc r="F17">
      <v>4.5999999999999996</v>
    </oc>
    <nc r="F17">
      <v>5.05</v>
    </nc>
  </rcc>
  <rcc rId="20020" sId="8" odxf="1" dxf="1" numFmtId="34">
    <oc r="F18">
      <v>4.5999999999999996</v>
    </oc>
    <nc r="F1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1" sId="8" odxf="1" dxf="1" numFmtId="34">
    <oc r="F19">
      <v>4.5999999999999996</v>
    </oc>
    <nc r="F1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2" sId="8" odxf="1" dxf="1" numFmtId="34">
    <oc r="F20">
      <v>4.5999999999999996</v>
    </oc>
    <nc r="F2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3" sId="8" odxf="1" dxf="1" numFmtId="34">
    <oc r="F21">
      <v>4.5999999999999996</v>
    </oc>
    <nc r="F2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4" sId="8" odxf="1" dxf="1" numFmtId="34">
    <oc r="F22">
      <v>4.5999999999999996</v>
    </oc>
    <nc r="F2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5" sId="8" odxf="1" dxf="1" numFmtId="34">
    <oc r="F23">
      <v>4.5999999999999996</v>
    </oc>
    <nc r="F2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6" sId="8" odxf="1" dxf="1" numFmtId="34">
    <oc r="F24">
      <v>4.5999999999999996</v>
    </oc>
    <nc r="F2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7" sId="8" odxf="1" dxf="1" numFmtId="34">
    <oc r="F25">
      <v>4.5999999999999996</v>
    </oc>
    <nc r="F2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8" sId="8" odxf="1" dxf="1" numFmtId="34">
    <oc r="F26">
      <v>4.5999999999999996</v>
    </oc>
    <nc r="F2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9" sId="8" odxf="1" dxf="1" numFmtId="34">
    <oc r="F27">
      <v>4.5999999999999996</v>
    </oc>
    <nc r="F2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0" sId="8" odxf="1" dxf="1" numFmtId="34">
    <oc r="F28">
      <v>4.5999999999999996</v>
    </oc>
    <nc r="F2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1" sId="8" odxf="1" dxf="1" numFmtId="34">
    <oc r="F29">
      <v>4.5999999999999996</v>
    </oc>
    <nc r="F2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2" sId="8" odxf="1" dxf="1" numFmtId="34">
    <oc r="F30">
      <v>4.5999999999999996</v>
    </oc>
    <nc r="F3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3" sId="8" odxf="1" dxf="1" numFmtId="34">
    <oc r="F31">
      <v>4.5999999999999996</v>
    </oc>
    <nc r="F3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4" sId="8" odxf="1" dxf="1" numFmtId="34">
    <oc r="F32">
      <v>4.5999999999999996</v>
    </oc>
    <nc r="F3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5" sId="8" odxf="1" dxf="1" numFmtId="34">
    <oc r="F33">
      <v>4.5999999999999996</v>
    </oc>
    <nc r="F3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6" sId="8" odxf="1" dxf="1" numFmtId="34">
    <oc r="F34">
      <v>4.5999999999999996</v>
    </oc>
    <nc r="F3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7" sId="8" odxf="1" dxf="1" numFmtId="34">
    <oc r="F35">
      <v>4.5999999999999996</v>
    </oc>
    <nc r="F3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8" sId="8" odxf="1" dxf="1" numFmtId="34">
    <oc r="F36">
      <v>4.5999999999999996</v>
    </oc>
    <nc r="F3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9" sId="8" odxf="1" dxf="1" numFmtId="34">
    <oc r="F37">
      <v>4.5999999999999996</v>
    </oc>
    <nc r="F3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0" sId="8" odxf="1" dxf="1" numFmtId="34">
    <oc r="F38">
      <v>4.5999999999999996</v>
    </oc>
    <nc r="F3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1" sId="8" odxf="1" dxf="1" numFmtId="34">
    <oc r="F39">
      <v>4.5999999999999996</v>
    </oc>
    <nc r="F3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2" sId="8" odxf="1" dxf="1" numFmtId="34">
    <oc r="F40">
      <v>4.5999999999999996</v>
    </oc>
    <nc r="F4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3" sId="8" odxf="1" dxf="1" numFmtId="34">
    <oc r="F41">
      <v>4.5999999999999996</v>
    </oc>
    <nc r="F4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4" sId="8" odxf="1" dxf="1" numFmtId="34">
    <oc r="F42">
      <v>4.5999999999999996</v>
    </oc>
    <nc r="F4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5" sId="8" odxf="1" dxf="1" numFmtId="34">
    <oc r="F43">
      <v>4.5999999999999996</v>
    </oc>
    <nc r="F4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6" sId="8" odxf="1" dxf="1" numFmtId="34">
    <oc r="F44">
      <v>4.5999999999999996</v>
    </oc>
    <nc r="F4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7" sId="8" odxf="1" dxf="1" numFmtId="34">
    <oc r="F45">
      <v>4.5999999999999996</v>
    </oc>
    <nc r="F4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8" sId="8" odxf="1" dxf="1" numFmtId="34">
    <oc r="F46">
      <v>4.5999999999999996</v>
    </oc>
    <nc r="F4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9" sId="8" odxf="1" dxf="1" numFmtId="34">
    <oc r="F47">
      <v>4.5999999999999996</v>
    </oc>
    <nc r="F4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0" sId="8" odxf="1" dxf="1" numFmtId="34">
    <oc r="F48">
      <v>4.5999999999999996</v>
    </oc>
    <nc r="F4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1" sId="8" odxf="1" dxf="1" numFmtId="34">
    <oc r="F49">
      <v>4.5999999999999996</v>
    </oc>
    <nc r="F4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2" sId="8" odxf="1" dxf="1" numFmtId="34">
    <oc r="F50">
      <v>4.5999999999999996</v>
    </oc>
    <nc r="F5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3" sId="8" odxf="1" dxf="1" numFmtId="34">
    <oc r="F51">
      <v>4.5999999999999996</v>
    </oc>
    <nc r="F5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4" sId="8" odxf="1" dxf="1" numFmtId="34">
    <oc r="F52">
      <v>4.5999999999999996</v>
    </oc>
    <nc r="F5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5" sId="8" odxf="1" dxf="1" numFmtId="34">
    <oc r="F53">
      <v>4.5999999999999996</v>
    </oc>
    <nc r="F5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6" sId="8" odxf="1" dxf="1" numFmtId="34">
    <oc r="F54">
      <v>4.5999999999999996</v>
    </oc>
    <nc r="F5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7" sId="8" odxf="1" dxf="1" numFmtId="34">
    <oc r="F55">
      <v>4.5999999999999996</v>
    </oc>
    <nc r="F5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8" sId="8" odxf="1" dxf="1" numFmtId="34">
    <oc r="F56">
      <v>4.5999999999999996</v>
    </oc>
    <nc r="F5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9" sId="8" odxf="1" dxf="1" numFmtId="34">
    <oc r="F57">
      <v>4.5999999999999996</v>
    </oc>
    <nc r="F5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0" sId="8" odxf="1" dxf="1" numFmtId="34">
    <oc r="F58">
      <v>4.5999999999999996</v>
    </oc>
    <nc r="F5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1" sId="8" odxf="1" dxf="1" numFmtId="34">
    <oc r="F59">
      <v>4.5999999999999996</v>
    </oc>
    <nc r="F5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2" sId="8" odxf="1" dxf="1" numFmtId="34">
    <oc r="F60">
      <v>4.5999999999999996</v>
    </oc>
    <nc r="F6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3" sId="8" odxf="1" dxf="1" numFmtId="34">
    <oc r="F61">
      <v>4.5999999999999996</v>
    </oc>
    <nc r="F6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4" sId="8" odxf="1" dxf="1" numFmtId="34">
    <oc r="F62">
      <v>4.5999999999999996</v>
    </oc>
    <nc r="F6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5" sId="8" odxf="1" dxf="1" numFmtId="34">
    <oc r="F63">
      <v>4.5999999999999996</v>
    </oc>
    <nc r="F6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6" sId="8" odxf="1" dxf="1" numFmtId="34">
    <oc r="F64">
      <v>4.5999999999999996</v>
    </oc>
    <nc r="F6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7" sId="8" odxf="1" dxf="1" numFmtId="34">
    <oc r="F65">
      <v>4.5999999999999996</v>
    </oc>
    <nc r="F6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8" sId="8" odxf="1" dxf="1" numFmtId="34">
    <oc r="F66">
      <v>4.5999999999999996</v>
    </oc>
    <nc r="F6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9" sId="8" odxf="1" dxf="1" numFmtId="34">
    <oc r="F67">
      <v>4.5999999999999996</v>
    </oc>
    <nc r="F6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0" sId="8" odxf="1" dxf="1" numFmtId="34">
    <oc r="F68">
      <v>4.5999999999999996</v>
    </oc>
    <nc r="F6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1" sId="8" odxf="1" dxf="1" numFmtId="34">
    <oc r="F69">
      <v>4.5999999999999996</v>
    </oc>
    <nc r="F6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2" sId="8" odxf="1" dxf="1" numFmtId="34">
    <oc r="F70">
      <v>4.5999999999999996</v>
    </oc>
    <nc r="F7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3" sId="8" odxf="1" dxf="1" numFmtId="34">
    <oc r="F71">
      <v>4.5999999999999996</v>
    </oc>
    <nc r="F7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4" sId="8" odxf="1" dxf="1" numFmtId="34">
    <oc r="F72">
      <v>4.5999999999999996</v>
    </oc>
    <nc r="F7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5" sId="8" odxf="1" dxf="1" numFmtId="34">
    <oc r="F73">
      <v>4.5999999999999996</v>
    </oc>
    <nc r="F7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6" sId="8" odxf="1" dxf="1" numFmtId="34">
    <oc r="F74">
      <v>4.5999999999999996</v>
    </oc>
    <nc r="F7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7" sId="8" odxf="1" dxf="1" numFmtId="34">
    <oc r="F75">
      <v>4.5999999999999996</v>
    </oc>
    <nc r="F7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8" sId="8" odxf="1" dxf="1" numFmtId="34">
    <oc r="F76">
      <v>4.5999999999999996</v>
    </oc>
    <nc r="F7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9" sId="8" odxf="1" dxf="1" numFmtId="34">
    <oc r="F77">
      <v>4.5999999999999996</v>
    </oc>
    <nc r="F7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0" sId="8" odxf="1" dxf="1" numFmtId="34">
    <oc r="F78">
      <v>4.5999999999999996</v>
    </oc>
    <nc r="F7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1" sId="8" odxf="1" dxf="1" numFmtId="34">
    <oc r="F79">
      <v>4.5999999999999996</v>
    </oc>
    <nc r="F7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2" sId="8" odxf="1" dxf="1" numFmtId="34">
    <oc r="F80">
      <v>4.5999999999999996</v>
    </oc>
    <nc r="F8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3" sId="8" odxf="1" dxf="1" numFmtId="34">
    <oc r="F81">
      <v>4.5999999999999996</v>
    </oc>
    <nc r="F8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4" sId="8" odxf="1" dxf="1" numFmtId="34">
    <oc r="F82">
      <v>4.5999999999999996</v>
    </oc>
    <nc r="F8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5" sId="8" odxf="1" dxf="1" numFmtId="34">
    <oc r="F83">
      <v>4.5999999999999996</v>
    </oc>
    <nc r="F8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6" sId="8" odxf="1" dxf="1" numFmtId="34">
    <oc r="F84">
      <v>4.5999999999999996</v>
    </oc>
    <nc r="F8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7" sId="8" odxf="1" dxf="1" numFmtId="34">
    <oc r="F85">
      <v>4.5999999999999996</v>
    </oc>
    <nc r="F8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8" sId="8" odxf="1" dxf="1" numFmtId="34">
    <oc r="F86">
      <v>4.5999999999999996</v>
    </oc>
    <nc r="F8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9" sId="8" odxf="1" dxf="1" numFmtId="34">
    <oc r="F87">
      <v>4.5999999999999996</v>
    </oc>
    <nc r="F8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0" sId="8" odxf="1" dxf="1" numFmtId="34">
    <oc r="F88">
      <v>4.5999999999999996</v>
    </oc>
    <nc r="F8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1" sId="8" odxf="1" dxf="1" numFmtId="34">
    <oc r="F89">
      <v>4.5999999999999996</v>
    </oc>
    <nc r="F8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2" sId="8" odxf="1" dxf="1" numFmtId="34">
    <oc r="F90">
      <v>4.5999999999999996</v>
    </oc>
    <nc r="F9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3" sId="8" odxf="1" dxf="1" numFmtId="34">
    <oc r="F91">
      <v>4.5999999999999996</v>
    </oc>
    <nc r="F9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4" sId="8" odxf="1" dxf="1" numFmtId="34">
    <oc r="F92">
      <v>4.5999999999999996</v>
    </oc>
    <nc r="F9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5" sId="8" odxf="1" dxf="1" numFmtId="34">
    <oc r="F93">
      <v>4.5999999999999996</v>
    </oc>
    <nc r="F9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6" sId="8" odxf="1" dxf="1" numFmtId="34">
    <oc r="F94">
      <v>4.5999999999999996</v>
    </oc>
    <nc r="F9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7" sId="8" odxf="1" dxf="1" numFmtId="34">
    <oc r="F95">
      <v>4.5999999999999996</v>
    </oc>
    <nc r="F9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8" sId="8" odxf="1" dxf="1" numFmtId="34">
    <oc r="F96">
      <v>4.5999999999999996</v>
    </oc>
    <nc r="F9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9" sId="8" odxf="1" dxf="1" numFmtId="34">
    <oc r="F97">
      <v>4.5999999999999996</v>
    </oc>
    <nc r="F9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0" sId="8" odxf="1" dxf="1" numFmtId="34">
    <oc r="F98">
      <v>4.5999999999999996</v>
    </oc>
    <nc r="F9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1" sId="8" odxf="1" dxf="1" numFmtId="34">
    <oc r="F99">
      <v>4.5999999999999996</v>
    </oc>
    <nc r="F9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2" sId="8" odxf="1" dxf="1" numFmtId="34">
    <oc r="F100">
      <v>4.5999999999999996</v>
    </oc>
    <nc r="F10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3" sId="8" odxf="1" dxf="1" numFmtId="34">
    <oc r="F101">
      <v>4.5999999999999996</v>
    </oc>
    <nc r="F10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4" sId="8" odxf="1" dxf="1" numFmtId="34">
    <oc r="F102">
      <v>4.5999999999999996</v>
    </oc>
    <nc r="F10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5" sId="8" odxf="1" dxf="1" numFmtId="34">
    <oc r="F103">
      <v>4.5999999999999996</v>
    </oc>
    <nc r="F10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6" sId="8" odxf="1" dxf="1" numFmtId="34">
    <oc r="F104">
      <v>4.5999999999999996</v>
    </oc>
    <nc r="F10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7" sId="8" odxf="1" dxf="1" numFmtId="34">
    <oc r="F105">
      <v>4.5999999999999996</v>
    </oc>
    <nc r="F10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8" sId="8" odxf="1" dxf="1" numFmtId="34">
    <oc r="F106">
      <v>4.5999999999999996</v>
    </oc>
    <nc r="F10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9" sId="8" odxf="1" dxf="1" numFmtId="34">
    <oc r="F107">
      <v>4.5999999999999996</v>
    </oc>
    <nc r="F10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0" sId="8" odxf="1" dxf="1" numFmtId="34">
    <oc r="F108">
      <v>4.5999999999999996</v>
    </oc>
    <nc r="F10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1" sId="8" odxf="1" dxf="1" numFmtId="34">
    <oc r="F109">
      <v>4.5999999999999996</v>
    </oc>
    <nc r="F10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2" sId="8" odxf="1" dxf="1" numFmtId="34">
    <oc r="F110">
      <v>4.5999999999999996</v>
    </oc>
    <nc r="F11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3" sId="8" odxf="1" dxf="1" numFmtId="34">
    <oc r="F111">
      <v>4.5999999999999996</v>
    </oc>
    <nc r="F11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4" sId="8" odxf="1" dxf="1" numFmtId="34">
    <oc r="F112">
      <v>4.5999999999999996</v>
    </oc>
    <nc r="F11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5" sId="8" odxf="1" dxf="1" numFmtId="34">
    <oc r="F113">
      <v>4.5999999999999996</v>
    </oc>
    <nc r="F11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6" sId="8" odxf="1" dxf="1" numFmtId="34">
    <oc r="F114">
      <v>4.5999999999999996</v>
    </oc>
    <nc r="F11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7" sId="8" odxf="1" dxf="1" numFmtId="34">
    <oc r="F115">
      <v>4.5999999999999996</v>
    </oc>
    <nc r="F11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8" sId="8" odxf="1" dxf="1" numFmtId="34">
    <oc r="F116">
      <v>4.5999999999999996</v>
    </oc>
    <nc r="F11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9" sId="8" odxf="1" dxf="1" numFmtId="34">
    <oc r="F117">
      <v>4.5999999999999996</v>
    </oc>
    <nc r="F11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0" sId="8" odxf="1" dxf="1" numFmtId="34">
    <oc r="F118">
      <v>4.5999999999999996</v>
    </oc>
    <nc r="F11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1" sId="8" odxf="1" dxf="1" numFmtId="34">
    <oc r="F119">
      <v>4.5999999999999996</v>
    </oc>
    <nc r="F11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2" sId="8" odxf="1" dxf="1" numFmtId="34">
    <oc r="F120">
      <v>4.5999999999999996</v>
    </oc>
    <nc r="F12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3" sId="8" odxf="1" dxf="1" numFmtId="34">
    <oc r="F121">
      <v>4.5999999999999996</v>
    </oc>
    <nc r="F12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4" sId="8" odxf="1" dxf="1" numFmtId="34">
    <oc r="F122">
      <v>4.5999999999999996</v>
    </oc>
    <nc r="F12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5" sId="8" odxf="1" dxf="1" numFmtId="34">
    <oc r="F123">
      <v>4.5999999999999996</v>
    </oc>
    <nc r="F12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6" sId="8" odxf="1" dxf="1" numFmtId="34">
    <oc r="F124">
      <v>4.5999999999999996</v>
    </oc>
    <nc r="F12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7" sId="8" odxf="1" dxf="1" numFmtId="34">
    <oc r="F125">
      <v>4.5999999999999996</v>
    </oc>
    <nc r="F12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8" sId="8" odxf="1" dxf="1" numFmtId="34">
    <oc r="F126">
      <v>4.5999999999999996</v>
    </oc>
    <nc r="F12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9" sId="8" odxf="1" dxf="1" numFmtId="34">
    <oc r="F127">
      <v>4.5999999999999996</v>
    </oc>
    <nc r="F12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0" sId="8" odxf="1" dxf="1" numFmtId="34">
    <oc r="F128">
      <v>4.5999999999999996</v>
    </oc>
    <nc r="F12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1" sId="8" odxf="1" dxf="1" numFmtId="34">
    <oc r="F129">
      <v>4.5999999999999996</v>
    </oc>
    <nc r="F12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2" sId="8" odxf="1" dxf="1" numFmtId="34">
    <oc r="F130">
      <v>4.5999999999999996</v>
    </oc>
    <nc r="F13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3" sId="8" odxf="1" dxf="1" numFmtId="34">
    <oc r="F131">
      <v>4.5999999999999996</v>
    </oc>
    <nc r="F13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4" sId="8" odxf="1" dxf="1" numFmtId="34">
    <oc r="F132">
      <v>4.5999999999999996</v>
    </oc>
    <nc r="F13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5" sId="8" odxf="1" dxf="1" numFmtId="34">
    <oc r="F133">
      <v>4.5999999999999996</v>
    </oc>
    <nc r="F13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6" sId="8" odxf="1" dxf="1" numFmtId="34">
    <oc r="F134">
      <v>4.5999999999999996</v>
    </oc>
    <nc r="F13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7" sId="8" odxf="1" dxf="1" numFmtId="34">
    <oc r="F135">
      <v>4.5999999999999996</v>
    </oc>
    <nc r="F13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8" sId="8" odxf="1" dxf="1" numFmtId="34">
    <oc r="F136">
      <v>4.5999999999999996</v>
    </oc>
    <nc r="F13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9" sId="8" odxf="1" dxf="1" numFmtId="34">
    <oc r="F137">
      <v>4.5999999999999996</v>
    </oc>
    <nc r="F13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0" sId="8" odxf="1" dxf="1" numFmtId="34">
    <oc r="F138">
      <v>4.5999999999999996</v>
    </oc>
    <nc r="F13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1" sId="8" odxf="1" dxf="1" numFmtId="34">
    <oc r="F139">
      <v>4.5999999999999996</v>
    </oc>
    <nc r="F13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2" sId="8" odxf="1" dxf="1" numFmtId="34">
    <oc r="F140">
      <v>4.5999999999999996</v>
    </oc>
    <nc r="F14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3" sId="8" odxf="1" dxf="1" numFmtId="34">
    <oc r="F141">
      <v>4.5999999999999996</v>
    </oc>
    <nc r="F14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4" sId="8" odxf="1" dxf="1" numFmtId="34">
    <oc r="F142">
      <v>4.5999999999999996</v>
    </oc>
    <nc r="F14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5" sId="8" odxf="1" dxf="1" numFmtId="34">
    <oc r="F143">
      <v>4.5999999999999996</v>
    </oc>
    <nc r="F14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6" sId="8" odxf="1" dxf="1" numFmtId="34">
    <oc r="F144">
      <v>4.5999999999999996</v>
    </oc>
    <nc r="F14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7" sId="8" odxf="1" dxf="1" numFmtId="34">
    <oc r="F145">
      <v>4.5999999999999996</v>
    </oc>
    <nc r="F14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8" sId="8" odxf="1" dxf="1" numFmtId="34">
    <oc r="F146">
      <v>4.5999999999999996</v>
    </oc>
    <nc r="F14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9" sId="8" odxf="1" dxf="1" numFmtId="34">
    <oc r="F147">
      <v>4.5999999999999996</v>
    </oc>
    <nc r="F14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0" sId="8" odxf="1" dxf="1" numFmtId="34">
    <oc r="F148">
      <v>4.5999999999999996</v>
    </oc>
    <nc r="F14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1" sId="8" odxf="1" dxf="1" numFmtId="34">
    <oc r="F149">
      <v>4.5999999999999996</v>
    </oc>
    <nc r="F14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2" sId="8" odxf="1" dxf="1" numFmtId="34">
    <oc r="F150">
      <v>4.5999999999999996</v>
    </oc>
    <nc r="F15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3" sId="8" odxf="1" dxf="1" numFmtId="34">
    <oc r="F151">
      <v>4.5999999999999996</v>
    </oc>
    <nc r="F15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4" sId="8" odxf="1" dxf="1" numFmtId="34">
    <oc r="F152">
      <v>4.5999999999999996</v>
    </oc>
    <nc r="F15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5" sId="8" odxf="1" dxf="1" numFmtId="34">
    <oc r="F153">
      <v>4.5999999999999996</v>
    </oc>
    <nc r="F15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6" sId="8" odxf="1" dxf="1" numFmtId="34">
    <oc r="F154">
      <v>4.5999999999999996</v>
    </oc>
    <nc r="F15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7" sId="8" odxf="1" dxf="1" numFmtId="34">
    <oc r="F155">
      <v>4.5999999999999996</v>
    </oc>
    <nc r="F15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8" sId="8" odxf="1" dxf="1" numFmtId="34">
    <oc r="F156">
      <v>4.5999999999999996</v>
    </oc>
    <nc r="F15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9" sId="8" odxf="1" dxf="1" numFmtId="34">
    <oc r="F157">
      <v>4.5999999999999996</v>
    </oc>
    <nc r="F15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0" sId="8" odxf="1" dxf="1" numFmtId="34">
    <oc r="F158">
      <v>4.5999999999999996</v>
    </oc>
    <nc r="F15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1" sId="8" odxf="1" dxf="1" numFmtId="34">
    <oc r="F159">
      <v>4.5999999999999996</v>
    </oc>
    <nc r="F15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2" sId="8" odxf="1" dxf="1" numFmtId="34">
    <oc r="F160">
      <v>4.5999999999999996</v>
    </oc>
    <nc r="F16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3" sId="8" odxf="1" dxf="1" numFmtId="34">
    <oc r="F161">
      <v>4.5999999999999996</v>
    </oc>
    <nc r="F16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4" sId="8" odxf="1" dxf="1" numFmtId="34">
    <oc r="F162">
      <v>4.5999999999999996</v>
    </oc>
    <nc r="F16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5" sId="8" odxf="1" dxf="1" numFmtId="34">
    <oc r="F163">
      <v>4.5999999999999996</v>
    </oc>
    <nc r="F16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6" sId="8" odxf="1" dxf="1" numFmtId="34">
    <oc r="F164">
      <v>4.5999999999999996</v>
    </oc>
    <nc r="F16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7" sId="8" odxf="1" dxf="1" numFmtId="34">
    <oc r="F165">
      <v>4.5999999999999996</v>
    </oc>
    <nc r="F16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8" sId="8" odxf="1" dxf="1" numFmtId="34">
    <oc r="F166">
      <v>4.5999999999999996</v>
    </oc>
    <nc r="F16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9" sId="8" odxf="1" dxf="1" numFmtId="34">
    <oc r="F167">
      <v>4.5999999999999996</v>
    </oc>
    <nc r="F16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0" sId="8" odxf="1" dxf="1" numFmtId="34">
    <oc r="F168">
      <v>4.5999999999999996</v>
    </oc>
    <nc r="F16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1" sId="8" odxf="1" dxf="1" numFmtId="34">
    <oc r="F169">
      <v>4.5999999999999996</v>
    </oc>
    <nc r="F16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2" sId="8" odxf="1" dxf="1" numFmtId="34">
    <oc r="F170">
      <v>4.5999999999999996</v>
    </oc>
    <nc r="F17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3" sId="8" odxf="1" dxf="1" numFmtId="34">
    <oc r="F171">
      <v>4.5999999999999996</v>
    </oc>
    <nc r="F17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4" sId="8" odxf="1" dxf="1" numFmtId="34">
    <oc r="F172">
      <v>4.5999999999999996</v>
    </oc>
    <nc r="F17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5" sId="8" odxf="1" dxf="1" numFmtId="34">
    <oc r="F173">
      <v>4.5999999999999996</v>
    </oc>
    <nc r="F17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6" sId="8" odxf="1" dxf="1" numFmtId="34">
    <oc r="F174">
      <v>4.5999999999999996</v>
    </oc>
    <nc r="F17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7" sId="8" odxf="1" dxf="1" numFmtId="34">
    <oc r="F175">
      <v>4.5999999999999996</v>
    </oc>
    <nc r="F17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8" sId="8" odxf="1" dxf="1" numFmtId="34">
    <oc r="F176">
      <v>4.5999999999999996</v>
    </oc>
    <nc r="F17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9" sId="8" odxf="1" dxf="1" numFmtId="34">
    <oc r="F177">
      <v>4.5999999999999996</v>
    </oc>
    <nc r="F17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0" sId="8" odxf="1" dxf="1" numFmtId="34">
    <oc r="F178">
      <v>4.5999999999999996</v>
    </oc>
    <nc r="F17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1" sId="8" odxf="1" dxf="1" numFmtId="34">
    <oc r="F179">
      <v>4.5999999999999996</v>
    </oc>
    <nc r="F17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2" sId="8" odxf="1" dxf="1" numFmtId="34">
    <oc r="F180">
      <v>4.5999999999999996</v>
    </oc>
    <nc r="F18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3" sId="8" odxf="1" dxf="1" numFmtId="34">
    <oc r="F181">
      <v>4.5999999999999996</v>
    </oc>
    <nc r="F18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4" sId="8" odxf="1" dxf="1" numFmtId="34">
    <oc r="F182">
      <v>4.5999999999999996</v>
    </oc>
    <nc r="F18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5" sId="8" odxf="1" dxf="1" numFmtId="34">
    <oc r="F183">
      <v>4.5999999999999996</v>
    </oc>
    <nc r="F18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6" sId="8" odxf="1" dxf="1" numFmtId="34">
    <oc r="F184">
      <v>4.5999999999999996</v>
    </oc>
    <nc r="F18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7" sId="8" odxf="1" dxf="1" numFmtId="34">
    <oc r="F185">
      <v>4.5999999999999996</v>
    </oc>
    <nc r="F18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8" sId="8" odxf="1" dxf="1" numFmtId="34">
    <oc r="F186">
      <v>4.5999999999999996</v>
    </oc>
    <nc r="F18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9" sId="8" odxf="1" dxf="1" numFmtId="34">
    <oc r="F187">
      <v>4.5999999999999996</v>
    </oc>
    <nc r="F18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0" sId="8" odxf="1" dxf="1" numFmtId="34">
    <oc r="F188">
      <v>4.5999999999999996</v>
    </oc>
    <nc r="F18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1" sId="8" odxf="1" dxf="1" numFmtId="34">
    <oc r="F189">
      <v>4.5999999999999996</v>
    </oc>
    <nc r="F18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2" sId="8" odxf="1" dxf="1" numFmtId="34">
    <oc r="F190">
      <v>4.5999999999999996</v>
    </oc>
    <nc r="F19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3" sId="8" odxf="1" dxf="1" numFmtId="34">
    <oc r="F191">
      <v>4.5999999999999996</v>
    </oc>
    <nc r="F19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4" sId="8" odxf="1" dxf="1" numFmtId="34">
    <oc r="F192">
      <v>4.5999999999999996</v>
    </oc>
    <nc r="F19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5" sId="8" odxf="1" dxf="1" numFmtId="34">
    <oc r="F193">
      <v>4.5999999999999996</v>
    </oc>
    <nc r="F19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6" sId="8" odxf="1" dxf="1" numFmtId="34">
    <oc r="F194">
      <v>4.5999999999999996</v>
    </oc>
    <nc r="F19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7" sId="8" odxf="1" dxf="1" numFmtId="34">
    <oc r="F195">
      <v>4.5999999999999996</v>
    </oc>
    <nc r="F19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8" sId="8" odxf="1" dxf="1" numFmtId="34">
    <oc r="F196">
      <v>4.5999999999999996</v>
    </oc>
    <nc r="F19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9" sId="8" odxf="1" dxf="1" numFmtId="34">
    <oc r="F197">
      <v>4.5999999999999996</v>
    </oc>
    <nc r="F19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0" sId="8" odxf="1" dxf="1" numFmtId="34">
    <oc r="F198">
      <v>4.5999999999999996</v>
    </oc>
    <nc r="F19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1" sId="8" odxf="1" dxf="1" numFmtId="34">
    <oc r="F199">
      <v>4.5999999999999996</v>
    </oc>
    <nc r="F19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2" sId="8" odxf="1" dxf="1" numFmtId="34">
    <oc r="F200">
      <v>4.5999999999999996</v>
    </oc>
    <nc r="F20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3" sId="8" odxf="1" dxf="1" numFmtId="34">
    <oc r="F201">
      <v>4.5999999999999996</v>
    </oc>
    <nc r="F20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4" sId="8" odxf="1" dxf="1" numFmtId="34">
    <oc r="F202">
      <v>4.5999999999999996</v>
    </oc>
    <nc r="F20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5" sId="8" odxf="1" dxf="1" numFmtId="34">
    <oc r="F203">
      <v>4.5999999999999996</v>
    </oc>
    <nc r="F20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6" sId="8" odxf="1" dxf="1" numFmtId="34">
    <oc r="F204">
      <v>4.5999999999999996</v>
    </oc>
    <nc r="F20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7" sId="8" odxf="1" dxf="1" numFmtId="34">
    <oc r="F205">
      <v>4.5999999999999996</v>
    </oc>
    <nc r="F20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8" sId="8" odxf="1" dxf="1" numFmtId="34">
    <oc r="F206">
      <v>4.5999999999999996</v>
    </oc>
    <nc r="F20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9" sId="8" odxf="1" dxf="1" numFmtId="34">
    <oc r="F207">
      <v>4.5999999999999996</v>
    </oc>
    <nc r="F20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0" sId="8" odxf="1" dxf="1" numFmtId="34">
    <oc r="F208">
      <v>4.5999999999999996</v>
    </oc>
    <nc r="F20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1" sId="8" odxf="1" dxf="1" numFmtId="34">
    <oc r="F209">
      <v>4.5999999999999996</v>
    </oc>
    <nc r="F20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2" sId="8" odxf="1" dxf="1" numFmtId="34">
    <oc r="F210">
      <v>4.5999999999999996</v>
    </oc>
    <nc r="F21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3" sId="8" odxf="1" dxf="1" numFmtId="34">
    <oc r="F211">
      <v>4.5999999999999996</v>
    </oc>
    <nc r="F21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4" sId="8" odxf="1" dxf="1" numFmtId="34">
    <oc r="F212">
      <v>4.5999999999999996</v>
    </oc>
    <nc r="F21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5" sId="8" odxf="1" dxf="1" numFmtId="34">
    <oc r="F213">
      <v>4.5999999999999996</v>
    </oc>
    <nc r="F21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6" sId="8" odxf="1" dxf="1" numFmtId="34">
    <oc r="F214">
      <v>4.5999999999999996</v>
    </oc>
    <nc r="F21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7" sId="8" odxf="1" dxf="1" numFmtId="34">
    <oc r="F215">
      <v>4.5999999999999996</v>
    </oc>
    <nc r="F21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8" sId="8" odxf="1" dxf="1" numFmtId="34">
    <oc r="F216">
      <v>4.5999999999999996</v>
    </oc>
    <nc r="F21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9" sId="8" odxf="1" dxf="1" numFmtId="34">
    <oc r="F217">
      <v>4.5999999999999996</v>
    </oc>
    <nc r="F21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0" sId="8" odxf="1" dxf="1" numFmtId="34">
    <oc r="F218">
      <v>4.5999999999999996</v>
    </oc>
    <nc r="F21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1" sId="8" odxf="1" dxf="1" numFmtId="34">
    <oc r="F219">
      <v>4.5999999999999996</v>
    </oc>
    <nc r="F21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2" sId="8" odxf="1" dxf="1" numFmtId="34">
    <oc r="F220">
      <v>4.5999999999999996</v>
    </oc>
    <nc r="F22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3" sId="8" odxf="1" dxf="1" numFmtId="34">
    <oc r="F221">
      <v>4.5999999999999996</v>
    </oc>
    <nc r="F22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4" sId="8" odxf="1" dxf="1" numFmtId="34">
    <oc r="F222">
      <v>4.5999999999999996</v>
    </oc>
    <nc r="F22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5" sId="8" odxf="1" dxf="1" numFmtId="34">
    <oc r="F223">
      <v>4.5999999999999996</v>
    </oc>
    <nc r="F22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6" sId="8" odxf="1" dxf="1" numFmtId="34">
    <oc r="F224">
      <v>4.5999999999999996</v>
    </oc>
    <nc r="F22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7" sId="8" odxf="1" dxf="1" numFmtId="34">
    <oc r="F225">
      <v>4.5999999999999996</v>
    </oc>
    <nc r="F22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8" sId="8" odxf="1" dxf="1" numFmtId="34">
    <oc r="F226">
      <v>4.5999999999999996</v>
    </oc>
    <nc r="F22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9" sId="8" odxf="1" dxf="1" numFmtId="34">
    <oc r="F227">
      <v>4.5999999999999996</v>
    </oc>
    <nc r="F22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0" sId="8" odxf="1" dxf="1" numFmtId="34">
    <oc r="F228">
      <v>4.5999999999999996</v>
    </oc>
    <nc r="F22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1" sId="8" odxf="1" dxf="1" numFmtId="34">
    <oc r="F229">
      <v>4.5999999999999996</v>
    </oc>
    <nc r="F22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2" sId="8" odxf="1" dxf="1" numFmtId="34">
    <oc r="F230">
      <v>4.5999999999999996</v>
    </oc>
    <nc r="F23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3" sId="8" odxf="1" dxf="1" numFmtId="34">
    <oc r="F231">
      <v>4.5999999999999996</v>
    </oc>
    <nc r="F23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4" sId="8" odxf="1" dxf="1" numFmtId="34">
    <oc r="F232">
      <v>4.5999999999999996</v>
    </oc>
    <nc r="F23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5" sId="8" odxf="1" dxf="1" numFmtId="34">
    <oc r="F233">
      <v>4.5999999999999996</v>
    </oc>
    <nc r="F23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6" sId="8" odxf="1" dxf="1" numFmtId="34">
    <oc r="F234">
      <v>4.5999999999999996</v>
    </oc>
    <nc r="F23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7" sId="8" odxf="1" dxf="1" numFmtId="34">
    <oc r="F235">
      <v>4.5999999999999996</v>
    </oc>
    <nc r="F23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8" sId="8" odxf="1" dxf="1" numFmtId="34">
    <oc r="F236">
      <v>4.5999999999999996</v>
    </oc>
    <nc r="F23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9" sId="8" odxf="1" dxf="1" numFmtId="34">
    <oc r="F237">
      <v>4.5999999999999996</v>
    </oc>
    <nc r="F23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40" sId="9" numFmtId="34">
    <oc r="F10">
      <v>4.5999999999999996</v>
    </oc>
    <nc r="F10">
      <v>5.05</v>
    </nc>
  </rcc>
  <rcc rId="20241" sId="9" numFmtId="34">
    <oc r="F11">
      <v>4.5999999999999996</v>
    </oc>
    <nc r="F11">
      <v>5.05</v>
    </nc>
  </rcc>
  <rcc rId="20242" sId="9" numFmtId="34">
    <oc r="F12">
      <v>4.5999999999999996</v>
    </oc>
    <nc r="F12">
      <v>5.05</v>
    </nc>
  </rcc>
  <rcc rId="20243" sId="9" numFmtId="34">
    <oc r="F13">
      <v>4.5999999999999996</v>
    </oc>
    <nc r="F13">
      <v>5.05</v>
    </nc>
  </rcc>
  <rcc rId="20244" sId="9" numFmtId="34">
    <oc r="F14">
      <v>4.5999999999999996</v>
    </oc>
    <nc r="F14">
      <v>5.05</v>
    </nc>
  </rcc>
  <rcc rId="20245" sId="9" numFmtId="34">
    <oc r="F15">
      <v>4.5999999999999996</v>
    </oc>
    <nc r="F15">
      <v>5.05</v>
    </nc>
  </rcc>
  <rcc rId="20246" sId="9" numFmtId="34">
    <oc r="F16">
      <v>4.5999999999999996</v>
    </oc>
    <nc r="F16">
      <v>5.05</v>
    </nc>
  </rcc>
  <rcc rId="20247" sId="9" numFmtId="34">
    <oc r="F17">
      <v>4.5999999999999996</v>
    </oc>
    <nc r="F17">
      <v>5.05</v>
    </nc>
  </rcc>
  <rcc rId="20248" sId="9" numFmtId="34">
    <oc r="F18">
      <v>4.5999999999999996</v>
    </oc>
    <nc r="F18">
      <v>5.05</v>
    </nc>
  </rcc>
  <rcc rId="20249" sId="9" numFmtId="34">
    <oc r="F19">
      <v>4.5999999999999996</v>
    </oc>
    <nc r="F19">
      <v>5.05</v>
    </nc>
  </rcc>
  <rcc rId="20250" sId="9" numFmtId="34">
    <oc r="F20">
      <v>4.5999999999999996</v>
    </oc>
    <nc r="F20">
      <v>5.05</v>
    </nc>
  </rcc>
  <rcc rId="20251" sId="9" numFmtId="34">
    <oc r="F21">
      <v>4.5999999999999996</v>
    </oc>
    <nc r="F21">
      <v>5.05</v>
    </nc>
  </rcc>
  <rcc rId="20252" sId="9" numFmtId="34">
    <oc r="F22">
      <v>4.5999999999999996</v>
    </oc>
    <nc r="F22">
      <v>5.05</v>
    </nc>
  </rcc>
  <rcc rId="20253" sId="9" numFmtId="34">
    <oc r="F23">
      <v>4.5999999999999996</v>
    </oc>
    <nc r="F23">
      <v>5.05</v>
    </nc>
  </rcc>
  <rcc rId="20254" sId="9" numFmtId="34">
    <oc r="F24">
      <v>4.5999999999999996</v>
    </oc>
    <nc r="F24">
      <v>5.05</v>
    </nc>
  </rcc>
  <rcc rId="20255" sId="9" numFmtId="34">
    <oc r="F25">
      <v>4.5999999999999996</v>
    </oc>
    <nc r="F25">
      <v>5.05</v>
    </nc>
  </rcc>
  <rcc rId="20256" sId="9" numFmtId="34">
    <oc r="F26">
      <v>4.5999999999999996</v>
    </oc>
    <nc r="F26">
      <v>5.05</v>
    </nc>
  </rcc>
  <rcc rId="20257" sId="9" numFmtId="34">
    <oc r="F30">
      <v>4.5999999999999996</v>
    </oc>
    <nc r="F30">
      <v>5.05</v>
    </nc>
  </rcc>
  <rcc rId="20258" sId="9" numFmtId="34">
    <oc r="F31">
      <v>4.5999999999999996</v>
    </oc>
    <nc r="F31">
      <v>5.05</v>
    </nc>
  </rcc>
  <rcc rId="20259" sId="9" numFmtId="34">
    <oc r="F32">
      <v>4.5999999999999996</v>
    </oc>
    <nc r="F32">
      <v>5.05</v>
    </nc>
  </rcc>
  <rcc rId="20260" sId="9" numFmtId="34">
    <oc r="F33">
      <v>4.5999999999999996</v>
    </oc>
    <nc r="F33">
      <v>5.05</v>
    </nc>
  </rcc>
  <rfmt sheetId="10" sqref="C8">
    <dxf>
      <fill>
        <patternFill>
          <bgColor theme="4" tint="0.79998168889431442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270" sId="10" numFmtId="34">
    <oc r="D12">
      <v>2615.12</v>
    </oc>
    <nc r="D12">
      <v>2944.5</v>
    </nc>
  </rcc>
  <rfmt sheetId="10" sqref="D12">
    <dxf>
      <fill>
        <patternFill>
          <bgColor theme="0"/>
        </patternFill>
      </fill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271" sId="1">
    <nc r="D8">
      <v>6639</v>
    </nc>
  </rcc>
  <rcc rId="20272" sId="1">
    <nc r="D9">
      <v>2733</v>
    </nc>
  </rcc>
  <rcc rId="20273" sId="1">
    <nc r="D10">
      <v>13372</v>
    </nc>
  </rcc>
  <rcc rId="20274" sId="1">
    <nc r="D11">
      <v>17486</v>
    </nc>
  </rcc>
  <rcc rId="20275" sId="1">
    <nc r="D12">
      <v>7142</v>
    </nc>
  </rcc>
  <rcc rId="20276" sId="1">
    <nc r="D14">
      <v>6534</v>
    </nc>
  </rcc>
  <rcc rId="20277" sId="1">
    <nc r="D15">
      <v>4708</v>
    </nc>
  </rcc>
  <rcc rId="20278" sId="1">
    <nc r="D16">
      <v>3833</v>
    </nc>
  </rcc>
  <rcc rId="20279" sId="1">
    <nc r="D17">
      <v>6902</v>
    </nc>
  </rcc>
  <rcc rId="20280" sId="1">
    <nc r="D18">
      <v>5815</v>
    </nc>
  </rcc>
  <rcc rId="20281" sId="1">
    <nc r="D20">
      <v>11044</v>
    </nc>
  </rcc>
  <rcc rId="20282" sId="1">
    <nc r="D21">
      <v>3092</v>
    </nc>
  </rcc>
  <rcc rId="20283" sId="1">
    <nc r="D22">
      <v>9497</v>
    </nc>
  </rcc>
  <rcc rId="20284" sId="1">
    <nc r="D23">
      <v>11606</v>
    </nc>
  </rcc>
  <rcc rId="20285" sId="1">
    <nc r="D24">
      <v>12571</v>
    </nc>
  </rcc>
  <rcc rId="20286" sId="1">
    <nc r="D40">
      <v>3768</v>
    </nc>
  </rcc>
  <rcc rId="20287" sId="1">
    <nc r="D41">
      <v>3520</v>
    </nc>
  </rcc>
  <rcc rId="20288" sId="1">
    <nc r="D43">
      <v>17551</v>
    </nc>
  </rcc>
  <rcc rId="20289" sId="1">
    <nc r="D44">
      <v>12331</v>
    </nc>
  </rcc>
  <rcc rId="20290" sId="1">
    <nc r="D46">
      <v>14418</v>
    </nc>
  </rcc>
  <rcc rId="20291" sId="1">
    <nc r="D47">
      <v>2350</v>
    </nc>
  </rcc>
  <rcc rId="20292" sId="1">
    <nc r="D48">
      <v>25932</v>
    </nc>
  </rcc>
  <rcc rId="20293" sId="1">
    <nc r="D49">
      <v>21527</v>
    </nc>
  </rcc>
  <rcc rId="20294" sId="1">
    <nc r="D50">
      <v>9796</v>
    </nc>
  </rcc>
  <rcc rId="20295" sId="1">
    <nc r="D56">
      <v>11394</v>
    </nc>
  </rcc>
  <rcc rId="20296" sId="1">
    <nc r="D57">
      <v>6594</v>
    </nc>
  </rcc>
  <rcc rId="20297" sId="1">
    <nc r="D58">
      <v>1334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07" sId="6">
    <nc r="E17">
      <v>1159</v>
    </nc>
  </rcc>
  <rcc rId="20308" sId="6">
    <nc r="E26">
      <v>24624</v>
    </nc>
  </rcc>
  <rcc rId="20309" sId="6">
    <nc r="E63">
      <v>49951</v>
    </nc>
  </rcc>
  <rcc rId="20310" sId="6">
    <nc r="E64">
      <v>40</v>
    </nc>
  </rcc>
  <rcc rId="20311" sId="6">
    <nc r="E67">
      <v>82175</v>
    </nc>
  </rcc>
  <rcc rId="20312" sId="6">
    <nc r="E68">
      <v>12584</v>
    </nc>
  </rcc>
  <rcc rId="20313" sId="6">
    <nc r="E69">
      <v>4300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14" sId="6" numFmtId="19">
    <oc r="E6">
      <v>44924</v>
    </oc>
    <nc r="E6">
      <v>44914</v>
    </nc>
  </rcc>
  <rfmt sheetId="6" sqref="D7:E9">
    <dxf>
      <fill>
        <patternFill>
          <bgColor theme="0"/>
        </patternFill>
      </fill>
    </dxf>
  </rfmt>
  <rcc rId="20315" sId="6">
    <nc r="E7">
      <v>9004</v>
    </nc>
  </rcc>
  <rcc rId="20316" sId="6">
    <nc r="E8">
      <v>14782</v>
    </nc>
  </rcc>
  <rcc rId="20317" sId="6">
    <nc r="E9">
      <v>344</v>
    </nc>
  </rcc>
  <rcc rId="20318" sId="6">
    <nc r="E11">
      <v>40100</v>
    </nc>
  </rcc>
  <rcc rId="20319" sId="6">
    <nc r="E12">
      <v>23850</v>
    </nc>
  </rcc>
  <rcc rId="20320" sId="6">
    <nc r="E14">
      <v>1853</v>
    </nc>
  </rcc>
  <rcc rId="20321" sId="6">
    <nc r="E15">
      <v>10036</v>
    </nc>
  </rcc>
  <rcc rId="20322" sId="6">
    <nc r="E16">
      <v>673</v>
    </nc>
  </rcc>
  <rcc rId="20323" sId="6">
    <nc r="E21">
      <v>23100</v>
    </nc>
  </rcc>
  <rcc rId="20324" sId="6">
    <nc r="E22">
      <v>31968</v>
    </nc>
  </rcc>
  <rcc rId="20325" sId="6">
    <nc r="E23">
      <v>5298</v>
    </nc>
  </rcc>
  <rcc rId="20326" sId="6">
    <nc r="E24">
      <v>26150</v>
    </nc>
  </rcc>
  <rcc rId="20327" sId="6">
    <nc r="E25">
      <v>15868</v>
    </nc>
  </rcc>
  <rcc rId="20328" sId="6">
    <nc r="E29">
      <v>58814</v>
    </nc>
  </rcc>
  <rcc rId="20329" sId="6">
    <nc r="E30">
      <v>5590</v>
    </nc>
  </rcc>
  <rcc rId="20330" sId="6">
    <nc r="E31">
      <v>24526</v>
    </nc>
  </rcc>
  <rcc rId="20331" sId="6">
    <nc r="E32">
      <v>30465</v>
    </nc>
  </rcc>
  <rcc rId="20332" sId="6">
    <nc r="E33">
      <v>22254</v>
    </nc>
  </rcc>
  <rfmt sheetId="6" sqref="D33:E33">
    <dxf>
      <fill>
        <patternFill>
          <bgColor theme="0"/>
        </patternFill>
      </fill>
    </dxf>
  </rfmt>
  <rcc rId="20333" sId="6">
    <nc r="E34">
      <v>74204</v>
    </nc>
  </rcc>
  <rcc rId="20334" sId="6">
    <nc r="E35">
      <v>1269</v>
    </nc>
  </rcc>
  <rcc rId="20335" sId="6">
    <nc r="E36">
      <v>8102</v>
    </nc>
  </rcc>
  <rcc rId="20336" sId="6">
    <nc r="E37">
      <v>24742</v>
    </nc>
  </rcc>
  <rcc rId="20337" sId="6">
    <nc r="E38">
      <v>1417</v>
    </nc>
  </rcc>
  <rcc rId="20338" sId="6">
    <nc r="E39">
      <v>19684</v>
    </nc>
  </rcc>
  <rcc rId="20339" sId="6">
    <nc r="E41">
      <v>575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40" sId="6">
    <nc r="E40">
      <v>40349</v>
    </nc>
  </rcc>
  <rcc rId="20341" sId="6">
    <nc r="E53">
      <v>33228</v>
    </nc>
  </rcc>
  <rcc rId="20342" sId="6">
    <nc r="E55">
      <v>9405</v>
    </nc>
  </rcc>
  <rcc rId="20343" sId="6">
    <nc r="E56">
      <v>22282</v>
    </nc>
  </rcc>
  <rfmt sheetId="6" sqref="E56">
    <dxf>
      <fill>
        <patternFill>
          <bgColor theme="4" tint="0.79998168889431442"/>
        </patternFill>
      </fill>
    </dxf>
  </rfmt>
  <rfmt sheetId="6" sqref="D55">
    <dxf>
      <fill>
        <patternFill>
          <bgColor theme="0"/>
        </patternFill>
      </fill>
    </dxf>
  </rfmt>
  <rfmt sheetId="6" sqref="D35">
    <dxf>
      <fill>
        <patternFill>
          <bgColor theme="0"/>
        </patternFill>
      </fill>
    </dxf>
  </rfmt>
  <rfmt sheetId="6" sqref="D13:D15">
    <dxf>
      <fill>
        <patternFill>
          <bgColor theme="0"/>
        </patternFill>
      </fill>
    </dxf>
  </rfmt>
  <rfmt sheetId="6" sqref="E57:E58">
    <dxf>
      <fill>
        <patternFill>
          <bgColor rgb="FFFFFF00"/>
        </patternFill>
      </fill>
    </dxf>
  </rfmt>
  <rfmt sheetId="6" sqref="E58">
    <dxf>
      <fill>
        <patternFill>
          <bgColor theme="0"/>
        </patternFill>
      </fill>
    </dxf>
  </rfmt>
  <rcc rId="20344" sId="6">
    <nc r="E58">
      <v>10894</v>
    </nc>
  </rcc>
  <rfmt sheetId="6" sqref="E59">
    <dxf>
      <fill>
        <patternFill>
          <bgColor rgb="FFFFFF00"/>
        </patternFill>
      </fill>
    </dxf>
  </rfmt>
  <rcc rId="20345" sId="6">
    <nc r="E60">
      <v>19035</v>
    </nc>
  </rcc>
  <rfmt sheetId="6" sqref="E61:E62">
    <dxf>
      <fill>
        <patternFill>
          <bgColor rgb="FFFFFF00"/>
        </patternFill>
      </fill>
    </dxf>
  </rfmt>
  <rcc rId="20346" sId="6">
    <nc r="E65">
      <v>4431</v>
    </nc>
  </rcc>
  <rcc rId="20347" sId="6">
    <nc r="E66">
      <v>30735</v>
    </nc>
  </rcc>
  <rcc rId="20348" sId="6">
    <nc r="E78">
      <v>51702</v>
    </nc>
  </rcc>
  <rfmt sheetId="6" sqref="E79:E80">
    <dxf>
      <fill>
        <patternFill>
          <bgColor rgb="FFFFFF00"/>
        </patternFill>
      </fill>
    </dxf>
  </rfmt>
  <rcc rId="20349" sId="6">
    <nc r="E81">
      <v>1788</v>
    </nc>
  </rcc>
  <rcc rId="20350" sId="6">
    <nc r="E83">
      <v>40750</v>
    </nc>
  </rcc>
  <rcc rId="20351" sId="6">
    <nc r="E84">
      <v>155447</v>
    </nc>
  </rcc>
  <rcc rId="20352" sId="6">
    <nc r="E85">
      <v>44283</v>
    </nc>
  </rcc>
  <rfmt sheetId="6" sqref="D86:E86">
    <dxf>
      <fill>
        <patternFill>
          <bgColor theme="0"/>
        </patternFill>
      </fill>
    </dxf>
  </rfmt>
  <rcc rId="20353" sId="6">
    <nc r="E86">
      <v>31678</v>
    </nc>
  </rcc>
  <rcc rId="20354" sId="6">
    <nc r="E88">
      <v>809</v>
    </nc>
  </rcc>
  <rfmt sheetId="6" sqref="E87">
    <dxf>
      <fill>
        <patternFill>
          <bgColor rgb="FFFFFF00"/>
        </patternFill>
      </fill>
    </dxf>
  </rfmt>
  <rcc rId="20355" sId="6">
    <nc r="E92">
      <v>26753</v>
    </nc>
  </rcc>
  <rcc rId="20356" sId="6">
    <nc r="E94">
      <v>72610</v>
    </nc>
  </rcc>
  <rcc rId="20357" sId="6">
    <nc r="E95">
      <v>12376</v>
    </nc>
  </rcc>
  <rcc rId="20358" sId="6">
    <nc r="E87">
      <v>13960</v>
    </nc>
  </rcc>
  <rcc rId="20359" sId="6">
    <nc r="E79">
      <v>14015</v>
    </nc>
  </rcc>
  <rcc rId="20360" sId="6">
    <nc r="E80">
      <v>9319</v>
    </nc>
  </rcc>
  <rcc rId="20361" sId="6">
    <nc r="E57">
      <v>4766</v>
    </nc>
  </rcc>
  <rfmt sheetId="6" sqref="E57">
    <dxf>
      <fill>
        <patternFill>
          <bgColor theme="0"/>
        </patternFill>
      </fill>
    </dxf>
  </rfmt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62" sId="5">
    <nc r="E6">
      <v>13080</v>
    </nc>
  </rcc>
  <rcc rId="20363" sId="5">
    <nc r="E7">
      <v>5285</v>
    </nc>
  </rcc>
  <rcc rId="20364" sId="5">
    <nc r="E8">
      <v>11770</v>
    </nc>
  </rcc>
  <rcc rId="20365" sId="5">
    <nc r="E9">
      <v>9005</v>
    </nc>
  </rcc>
  <rcc rId="20366" sId="5">
    <nc r="E10">
      <v>18210</v>
    </nc>
  </rcc>
  <rcc rId="20367" sId="5">
    <nc r="E11">
      <v>45300</v>
    </nc>
  </rcc>
  <rcc rId="20368" sId="5">
    <nc r="E12">
      <v>17935</v>
    </nc>
  </rcc>
  <rcc rId="20369" sId="5">
    <nc r="E13">
      <v>12945</v>
    </nc>
  </rcc>
  <rcc rId="20370" sId="5">
    <nc r="E15">
      <v>20085</v>
    </nc>
  </rcc>
  <rcc rId="20371" sId="5">
    <nc r="E16">
      <v>5750</v>
    </nc>
  </rcc>
  <rcc rId="20372" sId="5">
    <nc r="E17">
      <v>32390</v>
    </nc>
  </rcc>
  <rcc rId="20373" sId="5">
    <nc r="E18">
      <v>16845</v>
    </nc>
  </rcc>
  <rcc rId="20374" sId="5">
    <nc r="E19">
      <v>11300</v>
    </nc>
  </rcc>
  <rcc rId="20375" sId="5">
    <nc r="E20">
      <v>50855</v>
    </nc>
  </rcc>
  <rcc rId="20376" sId="5">
    <nc r="E21">
      <v>69590</v>
    </nc>
  </rcc>
  <rcc rId="20377" sId="5">
    <nc r="E22">
      <v>50645</v>
    </nc>
  </rcc>
  <rcc rId="20378" sId="5">
    <nc r="E23">
      <v>10535</v>
    </nc>
  </rcc>
  <rcc rId="20379" sId="5">
    <nc r="E24">
      <v>7110</v>
    </nc>
  </rcc>
  <rcc rId="20380" sId="5">
    <nc r="E25">
      <v>14480</v>
    </nc>
  </rcc>
  <rcc rId="20381" sId="5">
    <nc r="E26">
      <v>8590</v>
    </nc>
  </rcc>
  <rcc rId="20382" sId="5">
    <nc r="E27">
      <v>2445</v>
    </nc>
  </rcc>
  <rcc rId="20383" sId="5">
    <nc r="E28">
      <v>5450</v>
    </nc>
  </rcc>
  <rcc rId="20384" sId="5">
    <nc r="E29">
      <v>18785</v>
    </nc>
  </rcc>
  <rcc rId="20385" sId="5">
    <nc r="E30">
      <v>59800</v>
    </nc>
  </rcc>
  <rfmt sheetId="6" sqref="E80">
    <dxf>
      <fill>
        <patternFill>
          <bgColor theme="0"/>
        </patternFill>
      </fill>
    </dxf>
  </rfmt>
  <rcc rId="20386" sId="6">
    <oc r="E80">
      <v>9319</v>
    </oc>
    <nc r="E80">
      <v>9493</v>
    </nc>
  </rcc>
  <rcc rId="20387" sId="5">
    <nc r="E31">
      <v>18610</v>
    </nc>
  </rcc>
  <rcc rId="20388" sId="5">
    <nc r="E32">
      <v>18060</v>
    </nc>
  </rcc>
  <rcc rId="20389" sId="5">
    <nc r="E33">
      <v>54390</v>
    </nc>
  </rcc>
  <rcc rId="20390" sId="5">
    <nc r="E34">
      <v>12845</v>
    </nc>
  </rcc>
  <rcc rId="20391" sId="5">
    <nc r="E35">
      <v>10180</v>
    </nc>
  </rcc>
  <rcc rId="20392" sId="5">
    <nc r="E36">
      <v>67815</v>
    </nc>
  </rcc>
  <rcc rId="20393" sId="5">
    <nc r="E37">
      <v>25500</v>
    </nc>
  </rcc>
  <rcc rId="20394" sId="5">
    <nc r="E38">
      <v>89340</v>
    </nc>
  </rcc>
  <rcc rId="20395" sId="5">
    <nc r="E39">
      <v>11165</v>
    </nc>
  </rcc>
  <rcc rId="20396" sId="5">
    <nc r="E40">
      <v>63530</v>
    </nc>
  </rcc>
  <rcc rId="20397" sId="5">
    <nc r="E41">
      <v>17790</v>
    </nc>
  </rcc>
  <rcc rId="20398" sId="5">
    <nc r="E42">
      <v>105890</v>
    </nc>
  </rcc>
  <rcc rId="20399" sId="5">
    <nc r="E43">
      <v>12980</v>
    </nc>
  </rcc>
  <rcc rId="20400" sId="5">
    <nc r="E44">
      <v>23425</v>
    </nc>
  </rcc>
  <rcc rId="20401" sId="5">
    <nc r="E45">
      <v>19070</v>
    </nc>
  </rcc>
  <rcc rId="20402" sId="5">
    <nc r="E46">
      <v>30800</v>
    </nc>
  </rcc>
  <rcc rId="20403" sId="5">
    <nc r="E47">
      <v>8880</v>
    </nc>
  </rcc>
  <rcc rId="20404" sId="5">
    <nc r="E48">
      <v>24510</v>
    </nc>
  </rcc>
  <rcc rId="20405" sId="5">
    <nc r="E49">
      <v>33450</v>
    </nc>
  </rcc>
  <rcc rId="20406" sId="5">
    <nc r="E50">
      <v>18405</v>
    </nc>
  </rcc>
  <rcc rId="20407" sId="5">
    <nc r="E51">
      <v>450</v>
    </nc>
  </rcc>
  <rcc rId="20408" sId="5">
    <nc r="E52">
      <v>21100</v>
    </nc>
  </rcc>
  <rcc rId="20409" sId="5">
    <nc r="E53">
      <v>36025</v>
    </nc>
  </rcc>
  <rcc rId="20410" sId="5">
    <nc r="E54">
      <v>39870</v>
    </nc>
  </rcc>
  <rcc rId="20411" sId="5">
    <nc r="E55">
      <v>6660</v>
    </nc>
  </rcc>
  <rcc rId="20412" sId="5">
    <nc r="E56">
      <v>256935</v>
    </nc>
  </rcc>
  <rcc rId="20413" sId="5">
    <nc r="E57">
      <v>31435</v>
    </nc>
  </rcc>
  <rcc rId="20414" sId="5">
    <nc r="E58">
      <v>5635</v>
    </nc>
  </rcc>
  <rcc rId="20415" sId="5">
    <nc r="E59">
      <v>66090</v>
    </nc>
  </rcc>
  <rcc rId="20416" sId="5">
    <nc r="E61">
      <v>3075</v>
    </nc>
  </rcc>
  <rcc rId="20417" sId="5">
    <nc r="E62">
      <v>7935</v>
    </nc>
  </rcc>
  <rcc rId="20418" sId="5">
    <nc r="E63">
      <v>260</v>
    </nc>
  </rcc>
  <rcc rId="20419" sId="5">
    <nc r="E64">
      <v>18160</v>
    </nc>
  </rcc>
  <rcc rId="20420" sId="5">
    <nc r="E65">
      <v>6135</v>
    </nc>
  </rcc>
  <rcc rId="20421" sId="5">
    <nc r="E66">
      <v>21895</v>
    </nc>
  </rcc>
  <rcc rId="20422" sId="5">
    <nc r="E67">
      <v>25925</v>
    </nc>
  </rcc>
  <rcc rId="20423" sId="5">
    <nc r="E68">
      <v>5370</v>
    </nc>
  </rcc>
  <rcc rId="20424" sId="5">
    <nc r="E70">
      <v>20230</v>
    </nc>
  </rcc>
  <rcc rId="20425" sId="5">
    <nc r="E71">
      <v>35020</v>
    </nc>
  </rcc>
  <rcc rId="20426" sId="5">
    <nc r="E72">
      <v>31720</v>
    </nc>
  </rcc>
  <rcc rId="20427" sId="5">
    <nc r="E73">
      <v>3355</v>
    </nc>
  </rcc>
  <rcc rId="20428" sId="5">
    <nc r="E74">
      <v>4680</v>
    </nc>
  </rcc>
  <rcc rId="20429" sId="5">
    <nc r="E75">
      <v>5110</v>
    </nc>
  </rcc>
  <rcc rId="20430" sId="5">
    <nc r="E76">
      <v>53615</v>
    </nc>
  </rcc>
  <rcc rId="20431" sId="5">
    <nc r="E77">
      <v>11495</v>
    </nc>
  </rcc>
  <rcc rId="20432" sId="5">
    <nc r="E78">
      <v>11375</v>
    </nc>
  </rcc>
  <rcc rId="20433" sId="5">
    <nc r="E79">
      <v>7565</v>
    </nc>
  </rcc>
  <rcc rId="20434" sId="5">
    <nc r="E80">
      <v>6025</v>
    </nc>
  </rcc>
  <rcc rId="20435" sId="5">
    <nc r="E81">
      <v>10015</v>
    </nc>
  </rcc>
  <rcc rId="20436" sId="5">
    <nc r="E82">
      <v>1860</v>
    </nc>
  </rcc>
  <rcc rId="20437" sId="5">
    <nc r="E83">
      <v>15050</v>
    </nc>
  </rcc>
  <rcc rId="20438" sId="5">
    <nc r="E84">
      <v>100</v>
    </nc>
  </rcc>
  <rcc rId="20439" sId="5">
    <nc r="E85">
      <v>25080</v>
    </nc>
  </rcc>
  <rcc rId="20440" sId="5">
    <nc r="E86">
      <v>26860</v>
    </nc>
  </rcc>
  <rcc rId="20441" sId="5">
    <nc r="E87">
      <v>8405</v>
    </nc>
  </rcc>
  <rcc rId="20442" sId="5">
    <nc r="E88">
      <v>2975</v>
    </nc>
  </rcc>
  <rcc rId="20443" sId="5">
    <nc r="E89">
      <v>31895</v>
    </nc>
  </rcc>
  <rcc rId="20444" sId="5">
    <nc r="E90">
      <v>26825</v>
    </nc>
  </rcc>
  <rcc rId="20445" sId="5">
    <nc r="E91">
      <v>63835</v>
    </nc>
  </rcc>
  <rcc rId="20446" sId="5">
    <nc r="E92">
      <v>39395</v>
    </nc>
  </rcc>
  <rcc rId="20447" sId="5">
    <nc r="E94">
      <v>525</v>
    </nc>
  </rcc>
  <rcc rId="20448" sId="5">
    <nc r="E95">
      <v>18660</v>
    </nc>
  </rcc>
  <rcc rId="20449" sId="5">
    <nc r="E96">
      <v>7705</v>
    </nc>
  </rcc>
  <rcc rId="20450" sId="5">
    <nc r="E97">
      <v>32565</v>
    </nc>
  </rcc>
  <rcc rId="20451" sId="5">
    <nc r="E98">
      <v>7810</v>
    </nc>
  </rcc>
  <rcc rId="20452" sId="5">
    <nc r="E99">
      <v>42260</v>
    </nc>
  </rcc>
  <rcc rId="20453" sId="5">
    <nc r="E100">
      <v>29780</v>
    </nc>
  </rcc>
  <rcc rId="20454" sId="5">
    <nc r="E101">
      <v>28800</v>
    </nc>
  </rcc>
  <rcc rId="20455" sId="5">
    <nc r="E102">
      <v>15745</v>
    </nc>
  </rcc>
  <rcc rId="20456" sId="5">
    <nc r="E103">
      <v>13685</v>
    </nc>
  </rcc>
  <rcc rId="20457" sId="5">
    <nc r="E104">
      <v>23245</v>
    </nc>
  </rcc>
  <rcc rId="20458" sId="5">
    <nc r="E105">
      <v>3590</v>
    </nc>
  </rcc>
  <rcc rId="20459" sId="5">
    <nc r="E106">
      <v>8425</v>
    </nc>
  </rcc>
  <rcc rId="20460" sId="5">
    <nc r="E107">
      <v>5480</v>
    </nc>
  </rcc>
  <rcc rId="20461" sId="5">
    <nc r="E108">
      <v>96615</v>
    </nc>
  </rcc>
  <rcc rId="20462" sId="5">
    <nc r="E109">
      <v>34960</v>
    </nc>
  </rcc>
  <rcc rId="20463" sId="5">
    <nc r="E110">
      <v>12245</v>
    </nc>
  </rcc>
  <rcc rId="20464" sId="5">
    <nc r="E111">
      <v>24270</v>
    </nc>
  </rcc>
  <rcc rId="20465" sId="5">
    <nc r="E112">
      <v>4595</v>
    </nc>
  </rcc>
  <rcc rId="20466" sId="5">
    <nc r="E113">
      <v>18770</v>
    </nc>
  </rcc>
  <rcc rId="20467" sId="5">
    <nc r="E114">
      <v>10580</v>
    </nc>
  </rcc>
  <rcc rId="20468" sId="5">
    <nc r="E115">
      <v>45845</v>
    </nc>
  </rcc>
  <rcc rId="20469" sId="5">
    <nc r="E116">
      <v>34940</v>
    </nc>
  </rcc>
  <rcc rId="20470" sId="5">
    <nc r="E117">
      <v>94990</v>
    </nc>
  </rcc>
  <rcc rId="20471" sId="5">
    <nc r="E118">
      <v>38690</v>
    </nc>
  </rcc>
  <rcc rId="20472" sId="5">
    <nc r="E119">
      <v>1650</v>
    </nc>
  </rcc>
  <rcc rId="20473" sId="5">
    <nc r="E120">
      <v>85885</v>
    </nc>
  </rcc>
  <rcc rId="20474" sId="5">
    <nc r="E121">
      <v>82715</v>
    </nc>
  </rcc>
  <rcc rId="20475" sId="5">
    <nc r="E122">
      <v>15675</v>
    </nc>
  </rcc>
  <rcc rId="20476" sId="5">
    <nc r="E123">
      <v>4835</v>
    </nc>
  </rcc>
  <rcc rId="20477" sId="5">
    <nc r="E124">
      <v>7985</v>
    </nc>
  </rcc>
  <rcc rId="20478" sId="5">
    <nc r="E125">
      <v>9200</v>
    </nc>
  </rcc>
  <rcc rId="20479" sId="5">
    <nc r="E126">
      <v>29995</v>
    </nc>
  </rcc>
  <rcc rId="20480" sId="5">
    <nc r="E127">
      <v>57640</v>
    </nc>
  </rcc>
  <rcc rId="20481" sId="5">
    <nc r="E128">
      <v>7525</v>
    </nc>
  </rcc>
  <rcc rId="20482" sId="5">
    <nc r="E129">
      <v>15145</v>
    </nc>
  </rcc>
  <rcc rId="20483" sId="5">
    <nc r="E130">
      <v>11140</v>
    </nc>
  </rcc>
  <rcc rId="20484" sId="5">
    <nc r="E131">
      <v>7835</v>
    </nc>
  </rcc>
  <rcc rId="20485" sId="5">
    <nc r="E132">
      <v>9080</v>
    </nc>
  </rcc>
  <rcc rId="20486" sId="5">
    <nc r="E133">
      <v>18355</v>
    </nc>
  </rcc>
  <rcc rId="20487" sId="5">
    <nc r="E134">
      <v>17225</v>
    </nc>
  </rcc>
  <rcc rId="20488" sId="5">
    <nc r="E135">
      <v>30205</v>
    </nc>
  </rcc>
  <rcc rId="20489" sId="5">
    <nc r="E136">
      <v>57490</v>
    </nc>
  </rcc>
  <rcc rId="20490" sId="5">
    <nc r="E137">
      <v>28065</v>
    </nc>
  </rcc>
  <rcc rId="20491" sId="5">
    <nc r="E138">
      <v>27325</v>
    </nc>
  </rcc>
  <rcc rId="20492" sId="5">
    <nc r="E139">
      <v>39930</v>
    </nc>
  </rcc>
  <rcc rId="20493" sId="5">
    <nc r="E140">
      <v>18155</v>
    </nc>
  </rcc>
  <rcc rId="20494" sId="5">
    <nc r="E141">
      <v>8365</v>
    </nc>
  </rcc>
  <rcc rId="20495" sId="5">
    <nc r="E142">
      <v>25885</v>
    </nc>
  </rcc>
  <rcc rId="20496" sId="5">
    <nc r="E143">
      <v>41075</v>
    </nc>
  </rcc>
  <rcc rId="20497" sId="5">
    <nc r="E144">
      <v>54895</v>
    </nc>
  </rcc>
  <rcc rId="20498" sId="5">
    <nc r="E145">
      <v>9825</v>
    </nc>
  </rcc>
  <rcc rId="20499" sId="5">
    <nc r="E146">
      <v>11490</v>
    </nc>
  </rcc>
  <rcc rId="20500" sId="5">
    <nc r="E147">
      <v>28165</v>
    </nc>
  </rcc>
  <rcc rId="20501" sId="5">
    <nc r="E148">
      <v>12975</v>
    </nc>
  </rcc>
  <rcc rId="20502" sId="5">
    <nc r="E149">
      <v>39685</v>
    </nc>
  </rcc>
  <rcc rId="20503" sId="5">
    <nc r="E151">
      <v>43545</v>
    </nc>
  </rcc>
  <rcc rId="20504" sId="5">
    <nc r="E152">
      <v>22625</v>
    </nc>
  </rcc>
  <rcc rId="20505" sId="5">
    <nc r="E153">
      <v>1405</v>
    </nc>
  </rcc>
  <rcc rId="20506" sId="5">
    <nc r="E154">
      <v>28235</v>
    </nc>
  </rcc>
  <rcc rId="20507" sId="5">
    <nc r="E155">
      <v>73640</v>
    </nc>
  </rcc>
  <rcc rId="20508" sId="5">
    <nc r="E156">
      <v>23460</v>
    </nc>
  </rcc>
  <rcc rId="20509" sId="5">
    <nc r="E157">
      <v>35190</v>
    </nc>
  </rcc>
  <rcc rId="20510" sId="5">
    <nc r="E158">
      <v>3690</v>
    </nc>
  </rcc>
  <rcc rId="20511" sId="5">
    <nc r="E159">
      <v>7225</v>
    </nc>
  </rcc>
  <rcc rId="20512" sId="5">
    <nc r="E160">
      <v>11900</v>
    </nc>
  </rcc>
  <rcc rId="20513" sId="5">
    <nc r="E161">
      <v>91255</v>
    </nc>
  </rcc>
  <rcc rId="20514" sId="5">
    <nc r="E162">
      <v>71000</v>
    </nc>
  </rcc>
  <rcc rId="20515" sId="5">
    <nc r="E163">
      <v>18770</v>
    </nc>
  </rcc>
  <rcc rId="20516" sId="5">
    <nc r="E164">
      <v>46480</v>
    </nc>
  </rcc>
  <rcc rId="20517" sId="5">
    <nc r="E165">
      <v>28880</v>
    </nc>
  </rcc>
  <rcc rId="20518" sId="5">
    <nc r="E166">
      <v>22240</v>
    </nc>
  </rcc>
  <rcc rId="20519" sId="5">
    <nc r="E167">
      <v>500</v>
    </nc>
  </rcc>
  <rcc rId="20520" sId="5">
    <nc r="E168">
      <v>12770</v>
    </nc>
  </rcc>
  <rcc rId="20521" sId="5">
    <nc r="E169">
      <v>12315</v>
    </nc>
  </rcc>
  <rcc rId="20522" sId="5">
    <nc r="E170">
      <v>9870</v>
    </nc>
  </rcc>
  <rcc rId="20523" sId="5">
    <nc r="E171">
      <v>69320</v>
    </nc>
  </rcc>
  <rcc rId="20524" sId="5">
    <nc r="E172">
      <v>39005</v>
    </nc>
  </rcc>
  <rcc rId="20525" sId="5">
    <nc r="E173">
      <v>18265</v>
    </nc>
  </rcc>
  <rcc rId="20526" sId="5">
    <nc r="E174">
      <v>9395</v>
    </nc>
  </rcc>
  <rcc rId="20527" sId="5">
    <nc r="E175">
      <v>51765</v>
    </nc>
  </rcc>
  <rcc rId="20528" sId="5">
    <nc r="E176">
      <v>44470</v>
    </nc>
  </rcc>
  <rcc rId="20529" sId="5">
    <nc r="E177">
      <v>31540</v>
    </nc>
  </rcc>
  <rcc rId="20530" sId="5">
    <nc r="E178">
      <v>126875</v>
    </nc>
  </rcc>
  <rcc rId="20531" sId="5">
    <nc r="E179">
      <v>47600</v>
    </nc>
  </rcc>
  <rcc rId="20532" sId="5">
    <nc r="E180">
      <v>37980</v>
    </nc>
  </rcc>
  <rcc rId="20533" sId="5">
    <nc r="E181">
      <v>9175</v>
    </nc>
  </rcc>
  <rcc rId="20534" sId="5">
    <nc r="E182">
      <v>8145</v>
    </nc>
  </rcc>
  <rcc rId="20535" sId="5">
    <nc r="E183">
      <v>30635</v>
    </nc>
  </rcc>
  <rcc rId="20536" sId="5">
    <nc r="E184">
      <v>22100</v>
    </nc>
  </rcc>
  <rcc rId="20537" sId="5">
    <nc r="E185">
      <v>9705</v>
    </nc>
  </rcc>
  <rcc rId="20538" sId="5">
    <nc r="E186">
      <v>17365</v>
    </nc>
  </rcc>
  <rcc rId="20539" sId="5">
    <nc r="E187">
      <v>40180</v>
    </nc>
  </rcc>
  <rcc rId="20540" sId="5">
    <nc r="E188">
      <v>12490</v>
    </nc>
  </rcc>
  <rcc rId="20541" sId="5">
    <nc r="E189">
      <v>120830</v>
    </nc>
  </rcc>
  <rcc rId="20542" sId="5">
    <nc r="E190">
      <v>5840</v>
    </nc>
  </rcc>
  <rcc rId="20543" sId="5">
    <nc r="E191">
      <v>23610</v>
    </nc>
  </rcc>
  <rcc rId="20544" sId="5">
    <nc r="E192">
      <v>31640</v>
    </nc>
  </rcc>
  <rcc rId="20545" sId="5">
    <nc r="E193">
      <v>24170</v>
    </nc>
  </rcc>
  <rcc rId="20546" sId="5">
    <nc r="E194">
      <v>10225</v>
    </nc>
  </rcc>
  <rcc rId="20547" sId="5">
    <nc r="E195">
      <v>9330</v>
    </nc>
  </rcc>
  <rcc rId="20548" sId="5">
    <nc r="E196">
      <v>18065</v>
    </nc>
  </rcc>
  <rcc rId="20549" sId="5">
    <nc r="E197">
      <v>9075</v>
    </nc>
  </rcc>
  <rcc rId="20550" sId="5">
    <nc r="E198">
      <v>16835</v>
    </nc>
  </rcc>
  <rcc rId="20551" sId="5">
    <nc r="E199">
      <v>16205</v>
    </nc>
  </rcc>
  <rcc rId="20552" sId="5">
    <nc r="E200">
      <v>21960</v>
    </nc>
  </rcc>
  <rcc rId="20553" sId="5">
    <nc r="E201">
      <v>14670</v>
    </nc>
  </rcc>
  <rfmt sheetId="5" sqref="E150">
    <dxf>
      <fill>
        <patternFill>
          <bgColor rgb="FFFFFF00"/>
        </patternFill>
      </fill>
    </dxf>
  </rfmt>
  <rfmt sheetId="5" sqref="E14">
    <dxf>
      <fill>
        <patternFill patternType="solid">
          <bgColor rgb="FFFFFF00"/>
        </patternFill>
      </fill>
    </dxf>
  </rfmt>
  <rcc rId="20554" sId="2">
    <nc r="E6">
      <v>895</v>
    </nc>
  </rcc>
  <rcc rId="20555" sId="2">
    <nc r="E7">
      <v>22180</v>
    </nc>
  </rcc>
  <rcc rId="20556" sId="2">
    <nc r="E8">
      <v>19275</v>
    </nc>
  </rcc>
  <rcc rId="20557" sId="2">
    <nc r="E9">
      <v>23155</v>
    </nc>
  </rcc>
  <rcc rId="20558" sId="2">
    <nc r="E10">
      <v>106745</v>
    </nc>
  </rcc>
  <rcc rId="20559" sId="2">
    <nc r="E11">
      <v>25795</v>
    </nc>
  </rcc>
  <rcc rId="20560" sId="2">
    <nc r="E12">
      <v>19740</v>
    </nc>
  </rcc>
  <rcc rId="20561" sId="2">
    <nc r="E13">
      <v>26665</v>
    </nc>
  </rcc>
  <rcc rId="20562" sId="2">
    <nc r="E14">
      <v>20205</v>
    </nc>
  </rcc>
  <rcc rId="20563" sId="2">
    <nc r="E15">
      <v>38560</v>
    </nc>
  </rcc>
  <rcc rId="20564" sId="2">
    <nc r="E16">
      <v>43195</v>
    </nc>
  </rcc>
  <rcc rId="20565" sId="2">
    <nc r="E17">
      <v>31460</v>
    </nc>
  </rcc>
  <rcc rId="20566" sId="2">
    <nc r="E18">
      <v>15115</v>
    </nc>
  </rcc>
  <rcc rId="20567" sId="2">
    <nc r="E19">
      <v>2145</v>
    </nc>
  </rcc>
  <rcc rId="20568" sId="2">
    <nc r="E20">
      <v>1825</v>
    </nc>
  </rcc>
  <rcc rId="20569" sId="2">
    <nc r="E21">
      <v>25490</v>
    </nc>
  </rcc>
  <rcc rId="20570" sId="2">
    <nc r="E22">
      <v>6050</v>
    </nc>
  </rcc>
  <rcc rId="20571" sId="2">
    <nc r="E23">
      <v>20</v>
    </nc>
  </rcc>
  <rcc rId="20572" sId="2">
    <nc r="E24">
      <v>6715</v>
    </nc>
  </rcc>
  <rcc rId="20573" sId="2">
    <nc r="E25">
      <v>13315</v>
    </nc>
  </rcc>
  <rcc rId="20574" sId="2">
    <nc r="E26">
      <v>11800</v>
    </nc>
  </rcc>
  <rcc rId="20575" sId="2">
    <nc r="E27">
      <v>48680</v>
    </nc>
  </rcc>
  <rcc rId="20576" sId="2">
    <nc r="E28">
      <v>11295</v>
    </nc>
  </rcc>
  <rcc rId="20577" sId="2">
    <nc r="E29">
      <v>54530</v>
    </nc>
  </rcc>
  <rcc rId="20578" sId="2">
    <nc r="E30">
      <v>6930</v>
    </nc>
  </rcc>
  <rcc rId="20579" sId="2">
    <nc r="E31">
      <v>2220</v>
    </nc>
  </rcc>
  <rcc rId="20580" sId="2">
    <nc r="E32">
      <v>24535</v>
    </nc>
  </rcc>
  <rcc rId="20581" sId="2">
    <nc r="E33">
      <v>120005</v>
    </nc>
  </rcc>
  <rcc rId="20582" sId="2">
    <nc r="E34">
      <v>45155</v>
    </nc>
  </rcc>
  <rcc rId="20583" sId="2">
    <nc r="E35">
      <v>55140</v>
    </nc>
  </rcc>
  <rcc rId="20584" sId="2">
    <nc r="E36">
      <v>13125</v>
    </nc>
  </rcc>
  <rcc rId="20585" sId="2">
    <nc r="E37">
      <v>34075</v>
    </nc>
  </rcc>
  <rcc rId="20586" sId="2">
    <nc r="E38">
      <v>38395</v>
    </nc>
  </rcc>
  <rcc rId="20587" sId="2">
    <nc r="E39">
      <v>29285</v>
    </nc>
  </rcc>
  <rcc rId="20588" sId="2">
    <nc r="E40">
      <v>27970</v>
    </nc>
  </rcc>
  <rcc rId="20589" sId="2">
    <nc r="E41">
      <v>29290</v>
    </nc>
  </rcc>
  <rcc rId="20590" sId="2">
    <nc r="E42">
      <v>30390</v>
    </nc>
  </rcc>
  <rcc rId="20591" sId="2">
    <nc r="E43">
      <v>5035</v>
    </nc>
  </rcc>
  <rcc rId="20592" sId="2">
    <nc r="E44">
      <v>31770</v>
    </nc>
  </rcc>
  <rcc rId="20593" sId="2">
    <nc r="E45">
      <v>20605</v>
    </nc>
  </rcc>
  <rcc rId="20594" sId="2">
    <nc r="E46">
      <v>39840</v>
    </nc>
  </rcc>
  <rcc rId="20595" sId="2">
    <nc r="E47">
      <v>50740</v>
    </nc>
  </rcc>
  <rcc rId="20596" sId="2">
    <nc r="E48">
      <v>41055</v>
    </nc>
  </rcc>
  <rcc rId="20597" sId="2">
    <nc r="E49">
      <v>87480</v>
    </nc>
  </rcc>
  <rcc rId="20598" sId="2">
    <nc r="E50">
      <v>73220</v>
    </nc>
  </rcc>
  <rcc rId="20599" sId="2">
    <nc r="E51">
      <v>8735</v>
    </nc>
  </rcc>
  <rcc rId="20600" sId="2">
    <nc r="E52">
      <v>10675</v>
    </nc>
  </rcc>
  <rcc rId="20601" sId="2">
    <nc r="E53">
      <v>19210</v>
    </nc>
  </rcc>
  <rcc rId="20602" sId="2">
    <nc r="E54">
      <v>10445</v>
    </nc>
  </rcc>
  <rcc rId="20603" sId="2">
    <nc r="E55">
      <v>44105</v>
    </nc>
  </rcc>
  <rcc rId="20604" sId="2">
    <nc r="E56">
      <v>10390</v>
    </nc>
  </rcc>
  <rcc rId="20605" sId="2">
    <nc r="E57">
      <v>83670</v>
    </nc>
  </rcc>
  <rcc rId="20606" sId="2">
    <nc r="E58">
      <v>22255</v>
    </nc>
  </rcc>
  <rcc rId="20607" sId="2">
    <nc r="E59">
      <v>21725</v>
    </nc>
  </rcc>
  <rcc rId="20608" sId="2">
    <nc r="E60">
      <v>12430</v>
    </nc>
  </rcc>
  <rcc rId="20609" sId="2">
    <nc r="E61">
      <v>69275</v>
    </nc>
  </rcc>
  <rcc rId="20610" sId="2">
    <nc r="E62">
      <v>12805</v>
    </nc>
  </rcc>
  <rcc rId="20611" sId="2">
    <nc r="E63">
      <v>2100</v>
    </nc>
  </rcc>
  <rcc rId="20612" sId="2">
    <nc r="E64">
      <v>19760</v>
    </nc>
  </rcc>
  <rcc rId="20613" sId="2">
    <nc r="E65">
      <v>62275</v>
    </nc>
  </rcc>
  <rcc rId="20614" sId="2">
    <nc r="E66">
      <v>29035</v>
    </nc>
  </rcc>
  <rcc rId="20615" sId="2">
    <nc r="E67">
      <v>7225</v>
    </nc>
  </rcc>
  <rcc rId="20616" sId="2">
    <nc r="E68">
      <v>25515</v>
    </nc>
  </rcc>
  <rcc rId="20617" sId="2">
    <nc r="E69">
      <v>53460</v>
    </nc>
  </rcc>
  <rcc rId="20618" sId="2">
    <nc r="E70">
      <v>84320</v>
    </nc>
  </rcc>
  <rcc rId="20619" sId="2">
    <nc r="E71">
      <v>35905</v>
    </nc>
  </rcc>
  <rcc rId="20620" sId="2">
    <nc r="E72">
      <v>4400</v>
    </nc>
  </rcc>
  <rcc rId="20621" sId="2">
    <nc r="E73">
      <v>52885</v>
    </nc>
  </rcc>
  <rcc rId="20622" sId="2">
    <nc r="E74">
      <v>9125</v>
    </nc>
  </rcc>
  <rcc rId="20623" sId="2">
    <nc r="E75">
      <v>270</v>
    </nc>
  </rcc>
  <rcc rId="20624" sId="2">
    <nc r="E76">
      <v>25090</v>
    </nc>
  </rcc>
  <rcc rId="20625" sId="2">
    <nc r="E77">
      <v>16215</v>
    </nc>
  </rcc>
  <rcc rId="20626" sId="2">
    <nc r="E78">
      <v>34820</v>
    </nc>
  </rcc>
  <rcc rId="20627" sId="2">
    <nc r="E79">
      <v>7055</v>
    </nc>
  </rcc>
  <rcc rId="20628" sId="2">
    <nc r="E80">
      <v>27655</v>
    </nc>
  </rcc>
  <rcc rId="20629" sId="2">
    <nc r="E81">
      <v>9235</v>
    </nc>
  </rcc>
  <rcc rId="20630" sId="2">
    <nc r="E83">
      <v>7125</v>
    </nc>
  </rcc>
  <rcc rId="20631" sId="2">
    <nc r="E84">
      <v>11365</v>
    </nc>
  </rcc>
  <rcc rId="20632" sId="2">
    <nc r="E85">
      <v>8600</v>
    </nc>
  </rcc>
  <rcc rId="20633" sId="2">
    <nc r="E86">
      <v>34300</v>
    </nc>
  </rcc>
  <rcc rId="20634" sId="2">
    <nc r="E87">
      <v>34865</v>
    </nc>
  </rcc>
  <rcc rId="20635" sId="2">
    <nc r="E88">
      <v>18340</v>
    </nc>
  </rcc>
  <rcc rId="20636" sId="2">
    <nc r="E89">
      <v>66735</v>
    </nc>
  </rcc>
  <rcc rId="20637" sId="2">
    <nc r="E90">
      <v>59005</v>
    </nc>
  </rcc>
  <rcc rId="20638" sId="2">
    <nc r="E91">
      <v>12115</v>
    </nc>
  </rcc>
  <rcc rId="20639" sId="2">
    <nc r="E92">
      <v>11715</v>
    </nc>
  </rcc>
  <rcc rId="20640" sId="2">
    <nc r="E93">
      <v>655</v>
    </nc>
  </rcc>
  <rcc rId="20641" sId="2">
    <nc r="E94">
      <v>35030</v>
    </nc>
  </rcc>
  <rcc rId="20642" sId="2">
    <nc r="E95">
      <v>13145</v>
    </nc>
  </rcc>
  <rcc rId="20643" sId="2">
    <nc r="E96">
      <v>40445</v>
    </nc>
  </rcc>
  <rcc rId="20644" sId="2">
    <nc r="E97">
      <v>24115</v>
    </nc>
  </rcc>
  <rcc rId="20645" sId="2">
    <nc r="E98">
      <v>8965</v>
    </nc>
  </rcc>
  <rcc rId="20646" sId="2">
    <nc r="E99">
      <v>12020</v>
    </nc>
  </rcc>
  <rcc rId="20647" sId="2">
    <nc r="E100">
      <v>4160</v>
    </nc>
  </rcc>
  <rcc rId="20648" sId="2">
    <nc r="E101">
      <v>12495</v>
    </nc>
  </rcc>
  <rcc rId="20649" sId="2">
    <nc r="E102">
      <v>50850</v>
    </nc>
  </rcc>
  <rfmt sheetId="2" sqref="E71">
    <dxf>
      <fill>
        <patternFill>
          <bgColor rgb="FFFFFF00"/>
        </patternFill>
      </fill>
    </dxf>
  </rfmt>
  <rcc rId="20650" sId="2">
    <nc r="E103">
      <v>6095</v>
    </nc>
  </rcc>
  <rcc rId="20651" sId="2">
    <nc r="E104">
      <v>21030</v>
    </nc>
  </rcc>
  <rcc rId="20652" sId="2">
    <nc r="E105">
      <v>20375</v>
    </nc>
  </rcc>
  <rcc rId="20653" sId="2">
    <nc r="E106">
      <v>87730</v>
    </nc>
  </rcc>
  <rcc rId="20654" sId="2">
    <nc r="E107">
      <v>11055</v>
    </nc>
  </rcc>
  <rcc rId="20655" sId="2">
    <nc r="E108">
      <v>28725</v>
    </nc>
  </rcc>
  <rcc rId="20656" sId="2">
    <nc r="E109">
      <v>18620</v>
    </nc>
  </rcc>
  <rcc rId="20657" sId="2">
    <nc r="E110">
      <v>8890</v>
    </nc>
  </rcc>
  <rcc rId="20658" sId="2">
    <nc r="E111">
      <v>23125</v>
    </nc>
  </rcc>
  <rcc rId="20659" sId="2">
    <nc r="E112">
      <v>16715</v>
    </nc>
  </rcc>
  <rcc rId="20660" sId="2">
    <nc r="E113">
      <v>55240</v>
    </nc>
  </rcc>
  <rcc rId="20661" sId="2">
    <nc r="E114">
      <v>14760</v>
    </nc>
  </rcc>
  <rcc rId="20662" sId="2">
    <nc r="E115">
      <v>47425</v>
    </nc>
  </rcc>
  <rcc rId="20663" sId="2">
    <nc r="E116">
      <v>19875</v>
    </nc>
  </rcc>
  <rcc rId="20664" sId="2">
    <nc r="E117">
      <v>7565</v>
    </nc>
  </rcc>
  <rfmt sheetId="2" sqref="E71">
    <dxf>
      <fill>
        <patternFill>
          <bgColor theme="0"/>
        </patternFill>
      </fill>
    </dxf>
  </rfmt>
  <rcc rId="20665" sId="2">
    <oc r="D67">
      <v>7154</v>
    </oc>
    <nc r="D67">
      <v>7155</v>
    </nc>
  </rcc>
  <rcc rId="20666" sId="2">
    <oc r="F118">
      <f>SUM(F6:F117)</f>
    </oc>
    <nc r="F118">
      <f>SUM(F6:F117)</f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67" sId="3">
    <nc r="E7">
      <v>12311</v>
    </nc>
  </rcc>
  <rcc rId="20668" sId="3">
    <nc r="E8">
      <v>365</v>
    </nc>
  </rcc>
  <rcc rId="20669" sId="3">
    <nc r="E9">
      <v>14395</v>
    </nc>
  </rcc>
  <rcc rId="20670" sId="3">
    <nc r="E10">
      <v>12615</v>
    </nc>
  </rcc>
  <rcc rId="20671" sId="3">
    <nc r="E11">
      <v>845</v>
    </nc>
  </rcc>
  <rcc rId="20672" sId="3">
    <nc r="E12">
      <v>27935</v>
    </nc>
  </rcc>
  <rcc rId="20673" sId="3">
    <nc r="E13">
      <v>9185</v>
    </nc>
  </rcc>
  <rcc rId="20674" sId="3">
    <nc r="E14">
      <v>16895</v>
    </nc>
  </rcc>
  <rcc rId="20675" sId="3">
    <nc r="E15">
      <v>2035</v>
    </nc>
  </rcc>
  <rcc rId="20676" sId="3">
    <nc r="E16">
      <v>76625</v>
    </nc>
  </rcc>
  <rcc rId="20677" sId="3">
    <nc r="E17">
      <v>36475</v>
    </nc>
  </rcc>
  <rcc rId="20678" sId="3">
    <nc r="E18">
      <v>14105</v>
    </nc>
  </rcc>
  <rcc rId="20679" sId="3">
    <nc r="E19">
      <v>148355</v>
    </nc>
  </rcc>
  <rcc rId="20680" sId="3">
    <nc r="E20">
      <v>5900</v>
    </nc>
  </rcc>
  <rcc rId="20681" sId="3">
    <nc r="E21">
      <v>11700</v>
    </nc>
  </rcc>
  <rcc rId="20682" sId="3">
    <nc r="E22">
      <v>12325</v>
    </nc>
  </rcc>
  <rcc rId="20683" sId="3">
    <nc r="E23">
      <v>37535</v>
    </nc>
  </rcc>
  <rcc rId="20684" sId="3">
    <nc r="E24">
      <v>51635</v>
    </nc>
  </rcc>
  <rcc rId="20685" sId="3">
    <nc r="E25">
      <v>11485</v>
    </nc>
  </rcc>
  <rcc rId="20686" sId="3">
    <nc r="E26">
      <v>15</v>
    </nc>
  </rcc>
  <rcc rId="20687" sId="3">
    <nc r="E27">
      <v>22125</v>
    </nc>
  </rcc>
  <rcc rId="20688" sId="3">
    <nc r="E28">
      <v>29825</v>
    </nc>
  </rcc>
  <rcc rId="20689" sId="3">
    <nc r="E29">
      <v>30715</v>
    </nc>
  </rcc>
  <rcc rId="20690" sId="3">
    <nc r="E30">
      <v>28115</v>
    </nc>
  </rcc>
  <rcc rId="20691" sId="3">
    <nc r="E31">
      <v>60400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92" sId="4">
    <nc r="E7">
      <v>7965</v>
    </nc>
  </rcc>
  <rcc rId="20693" sId="4">
    <nc r="E8">
      <v>49825</v>
    </nc>
  </rcc>
  <rcc rId="20694" sId="4">
    <nc r="E9">
      <v>4100</v>
    </nc>
  </rcc>
  <rcc rId="20695" sId="4">
    <nc r="E10">
      <v>20230</v>
    </nc>
  </rcc>
  <rcc rId="20696" sId="4">
    <nc r="E11">
      <v>12725</v>
    </nc>
  </rcc>
  <rcc rId="20697" sId="4">
    <nc r="E12">
      <v>44905</v>
    </nc>
  </rcc>
  <rcc rId="20698" sId="4">
    <nc r="E13">
      <v>16695</v>
    </nc>
  </rcc>
  <rcc rId="20699" sId="4">
    <nc r="E14">
      <v>9220</v>
    </nc>
  </rcc>
  <rcc rId="20700" sId="4">
    <nc r="E15">
      <v>25075</v>
    </nc>
  </rcc>
  <rcc rId="20701" sId="4">
    <nc r="E16">
      <v>22810</v>
    </nc>
  </rcc>
  <rcc rId="20702" sId="4">
    <nc r="E17">
      <v>28650</v>
    </nc>
  </rcc>
  <rcc rId="20703" sId="4">
    <nc r="E18">
      <v>30425</v>
    </nc>
  </rcc>
  <rcc rId="20704" sId="4">
    <nc r="E19">
      <v>51165</v>
    </nc>
  </rcc>
  <rcc rId="20705" sId="4">
    <nc r="E20">
      <v>3550</v>
    </nc>
  </rcc>
  <rcc rId="20706" sId="4">
    <nc r="E21">
      <v>7145</v>
    </nc>
  </rcc>
  <rcc rId="20707" sId="4">
    <nc r="E22">
      <v>20375</v>
    </nc>
  </rcc>
  <rcc rId="20708" sId="4">
    <nc r="E23">
      <v>48885</v>
    </nc>
  </rcc>
  <rcc rId="20709" sId="4">
    <nc r="E24">
      <v>27620</v>
    </nc>
  </rcc>
  <rcc rId="20710" sId="4">
    <nc r="E25">
      <v>32985</v>
    </nc>
  </rcc>
  <rcc rId="20711" sId="4">
    <nc r="E26">
      <v>15345</v>
    </nc>
  </rcc>
  <rcc rId="20712" sId="4">
    <nc r="E27">
      <v>13440</v>
    </nc>
  </rcc>
  <rcc rId="20713" sId="4">
    <nc r="E28">
      <v>56425</v>
    </nc>
  </rcc>
  <rcc rId="20714" sId="4">
    <nc r="E29">
      <v>32515</v>
    </nc>
  </rcc>
  <rcc rId="20715" sId="4">
    <nc r="E30">
      <v>50835</v>
    </nc>
  </rcc>
  <rcc rId="20716" sId="4">
    <nc r="E31">
      <v>20330</v>
    </nc>
  </rcc>
  <rcc rId="20717" sId="4">
    <nc r="E32">
      <v>27425</v>
    </nc>
  </rcc>
  <rcc rId="20718" sId="4">
    <nc r="E33">
      <v>37395</v>
    </nc>
  </rcc>
  <rcc rId="20719" sId="4">
    <nc r="E34">
      <v>16980</v>
    </nc>
  </rcc>
  <rcc rId="20720" sId="4">
    <nc r="E35">
      <v>11475</v>
    </nc>
  </rcc>
  <rcc rId="20721" sId="4">
    <nc r="E36">
      <v>44715</v>
    </nc>
  </rcc>
  <rcc rId="20722" sId="4">
    <nc r="E37">
      <v>37385</v>
    </nc>
  </rcc>
  <rcc rId="20723" sId="4">
    <nc r="E38">
      <v>10695</v>
    </nc>
  </rcc>
  <rcc rId="20724" sId="4">
    <nc r="E39">
      <v>41835</v>
    </nc>
  </rcc>
  <rcc rId="20725" sId="4">
    <nc r="E40">
      <v>36580</v>
    </nc>
  </rcc>
  <rcc rId="20726" sId="4">
    <nc r="E41">
      <v>4245</v>
    </nc>
  </rcc>
  <rcc rId="20727" sId="4">
    <nc r="E42">
      <v>96385</v>
    </nc>
  </rcc>
  <rcc rId="20728" sId="4">
    <nc r="E43">
      <v>7125</v>
    </nc>
  </rcc>
  <rcc rId="20729" sId="4">
    <nc r="E45">
      <v>85660</v>
    </nc>
  </rcc>
  <rcc rId="20730" sId="4">
    <nc r="E46">
      <v>7900</v>
    </nc>
  </rcc>
  <rcc rId="20731" sId="4">
    <nc r="E47">
      <v>10470</v>
    </nc>
  </rcc>
  <rcc rId="20732" sId="4">
    <nc r="E44">
      <v>855</v>
    </nc>
  </rcc>
  <rcc rId="20733" sId="4">
    <nc r="E48">
      <v>53865</v>
    </nc>
  </rcc>
  <rcc rId="20734" sId="4">
    <nc r="E49">
      <v>13515</v>
    </nc>
  </rcc>
  <rcc rId="20735" sId="4">
    <nc r="E50">
      <v>30615</v>
    </nc>
  </rcc>
  <rcc rId="20736" sId="4">
    <nc r="E51">
      <v>13985</v>
    </nc>
  </rcc>
  <rcc rId="20737" sId="4">
    <nc r="E52">
      <v>9195</v>
    </nc>
  </rcc>
  <rcc rId="20738" sId="4">
    <nc r="E53">
      <v>18780</v>
    </nc>
  </rcc>
  <rcc rId="20739" sId="4">
    <nc r="E54">
      <v>5560</v>
    </nc>
  </rcc>
  <rcc rId="20740" sId="4">
    <nc r="E55">
      <v>51470</v>
    </nc>
  </rcc>
  <rfmt sheetId="4" sqref="E56">
    <dxf>
      <fill>
        <patternFill patternType="solid">
          <bgColor rgb="FFFFFF00"/>
        </patternFill>
      </fill>
    </dxf>
  </rfmt>
  <rcc rId="20741" sId="4">
    <nc r="E57">
      <v>5165</v>
    </nc>
  </rcc>
  <rcc rId="20742" sId="4">
    <nc r="E58">
      <v>27325</v>
    </nc>
  </rcc>
  <rcc rId="20743" sId="4">
    <oc r="F60">
      <f>SUM(F7:F59)</f>
    </oc>
    <nc r="F60">
      <f>SUM(F7:F59)</f>
    </nc>
  </rcc>
  <rcc rId="20744" sId="4">
    <nc r="E59">
      <v>11720</v>
    </nc>
  </rcc>
  <rcc rId="20745" sId="4">
    <nc r="E56">
      <v>45925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E56">
    <dxf>
      <fill>
        <patternFill>
          <bgColor theme="0"/>
        </patternFill>
      </fill>
    </dxf>
  </rfmt>
  <rcc rId="20746" sId="4">
    <oc r="E56">
      <v>45925</v>
    </oc>
    <nc r="E56">
      <v>45425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47" sId="6">
    <oc r="E87">
      <v>13960</v>
    </oc>
    <nc r="E87">
      <v>14480</v>
    </nc>
  </rcc>
  <rfmt sheetId="6" sqref="E87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57" sId="6">
    <nc r="E62">
      <v>26472</v>
    </nc>
  </rcc>
  <rfmt sheetId="6" sqref="E62">
    <dxf>
      <fill>
        <patternFill>
          <bgColor theme="0"/>
        </patternFill>
      </fill>
    </dxf>
  </rfmt>
  <rcc rId="20758" sId="6">
    <nc r="E61">
      <v>23838</v>
    </nc>
  </rcc>
  <rfmt sheetId="6" sqref="E61">
    <dxf>
      <fill>
        <patternFill>
          <bgColor theme="0"/>
        </patternFill>
      </fill>
    </dxf>
  </rfmt>
  <rcc rId="20759" sId="6">
    <nc r="E59">
      <v>17543</v>
    </nc>
  </rcc>
  <rfmt sheetId="6" sqref="E59">
    <dxf>
      <fill>
        <patternFill>
          <bgColor theme="0"/>
        </patternFill>
      </fill>
    </dxf>
  </rfmt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31" sId="6">
    <oc r="E8">
      <v>14202</v>
    </oc>
    <nc r="E8">
      <v>14071</v>
    </nc>
  </rcc>
  <rfmt sheetId="6" sqref="E8">
    <dxf>
      <fill>
        <patternFill>
          <bgColor theme="0"/>
        </patternFill>
      </fill>
    </dxf>
  </rfmt>
  <rcc rId="17332" sId="6">
    <oc r="E10">
      <v>36626</v>
    </oc>
    <nc r="E10">
      <v>36756</v>
    </nc>
  </rcc>
  <rcc rId="17333" sId="13">
    <oc r="E7">
      <f>1631-F7</f>
    </oc>
    <nc r="E7">
      <f>1620-F7</f>
    </nc>
  </rcc>
  <rcc rId="17334" sId="13">
    <oc r="G5">
      <v>306.47000000000003</v>
    </oc>
    <nc r="G5">
      <v>307.02999999999997</v>
    </nc>
  </rcc>
  <rcc rId="17335" sId="13">
    <oc r="E8">
      <f>3049-F8-528</f>
    </oc>
    <nc r="E8">
      <f>3038-F8-506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60" sId="10" numFmtId="34">
    <oc r="C8">
      <v>2458.3000000000002</v>
    </oc>
    <nc r="C8">
      <v>2483.4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61" sId="13" numFmtId="4">
    <oc r="D8">
      <v>246465</v>
    </oc>
    <nc r="D8">
      <v>249726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62" sId="6">
    <oc r="E79">
      <v>14015</v>
    </oc>
    <nc r="E79">
      <v>14156</v>
    </nc>
  </rcc>
  <rfmt sheetId="6" sqref="E79">
    <dxf>
      <fill>
        <patternFill>
          <bgColor theme="0"/>
        </patternFill>
      </fill>
    </dxf>
  </rfmt>
  <rcc rId="20763" sId="5">
    <nc r="E14">
      <v>69285</v>
    </nc>
  </rcc>
  <rfmt sheetId="5" sqref="E14">
    <dxf>
      <fill>
        <patternFill>
          <bgColor theme="0"/>
        </patternFill>
      </fill>
    </dxf>
  </rfmt>
  <rfmt sheetId="5" sqref="E150">
    <dxf>
      <fill>
        <patternFill>
          <bgColor theme="0"/>
        </patternFill>
      </fill>
    </dxf>
  </rfmt>
  <rcc rId="20764" sId="5">
    <nc r="E150">
      <v>38365</v>
    </nc>
  </rcc>
  <rcc rId="20765" sId="5">
    <oc r="G202">
      <f>+F93+F69+#REF!+F60+#REF!+#REF!</f>
    </oc>
    <nc r="G202">
      <f>+F93+F69+F60</f>
    </nc>
  </rcc>
  <rcc rId="20766" sId="5">
    <oc r="F202">
      <f>SUM(F6:F201)</f>
    </oc>
    <nc r="F202">
      <f>SUM(F6:F201)</f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D5" start="0" length="2147483647">
    <dxf>
      <font>
        <color rgb="FFC00000"/>
      </font>
    </dxf>
  </rfmt>
  <rcc rId="20767" sId="13">
    <oc r="E7">
      <f>1660-F7</f>
    </oc>
    <nc r="E7">
      <f>1698-F7</f>
    </nc>
  </rcc>
  <rcc rId="20768" sId="13">
    <oc r="F7">
      <f>150*3.23</f>
    </oc>
    <nc r="F7">
      <f>176*3.23</f>
    </nc>
  </rcc>
  <rcc rId="20769" sId="13">
    <oc r="F8">
      <f>150*4.33</f>
    </oc>
    <nc r="F8">
      <f>176*4.33</f>
    </nc>
  </rcc>
  <rcc rId="20770" sId="13" numFmtId="4">
    <oc r="E8">
      <v>1685</v>
    </oc>
    <nc r="E8">
      <f>2704-F8</f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56">
    <dxf>
      <fill>
        <patternFill>
          <bgColor theme="0"/>
        </patternFill>
      </fill>
    </dxf>
  </rfmt>
  <rcc rId="20771" sId="6">
    <oc r="H56">
      <v>22056</v>
    </oc>
    <nc r="H56">
      <v>22144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81" sId="13">
    <oc r="E7">
      <f>1698-F7</f>
    </oc>
    <nc r="E7">
      <f>1701-F7</f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82" sId="13" numFmtId="4">
    <oc r="D5">
      <v>599</v>
    </oc>
    <nc r="D5">
      <v>1422.8</v>
    </nc>
  </rcc>
  <rfmt sheetId="13" sqref="D5" start="0" length="2147483647">
    <dxf>
      <font>
        <color auto="1"/>
      </font>
    </dxf>
  </rfmt>
  <rcc rId="20783" sId="13">
    <oc r="E5">
      <f>265.69+18.13</f>
    </oc>
    <nc r="E5">
      <f>315.3+20.59</f>
    </nc>
  </rcc>
  <rcc rId="20784" sId="13">
    <oc r="G5">
      <v>374.97</v>
    </oc>
    <nc r="G5">
      <v>399.28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85" sId="13" numFmtId="4">
    <oc r="D8">
      <v>249726</v>
    </oc>
    <nc r="D8">
      <v>250390</v>
    </nc>
  </rcc>
  <rcc rId="20786" sId="13" numFmtId="4">
    <oc r="E8">
      <f>2704-F8</f>
    </oc>
    <nc r="E8">
      <v>1380</v>
    </nc>
  </rcc>
  <rcc rId="20787" sId="10" numFmtId="34">
    <oc r="D10">
      <v>249.67</v>
    </oc>
    <nc r="D10">
      <f>0.051*D12+D9</f>
    </nc>
  </rcc>
  <rfmt sheetId="10" sqref="D10">
    <dxf>
      <fill>
        <patternFill>
          <bgColor theme="0"/>
        </patternFill>
      </fill>
    </dxf>
  </rfmt>
  <rcc rId="20788" sId="6">
    <oc r="F89">
      <f>SUM(F78:F87)</f>
    </oc>
    <nc r="F89">
      <f>SUM(F78:F87)</f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89" sId="6" numFmtId="4">
    <oc r="D99">
      <v>17347.5</v>
    </oc>
    <nc r="D99">
      <v>17349.900000000001</v>
    </nc>
  </rcc>
  <rcc rId="20790" sId="6">
    <oc r="D100">
      <v>16483.400000000001</v>
    </oc>
    <nc r="D100">
      <v>16472.900000000001</v>
    </nc>
  </rcc>
  <rcc rId="20791" sId="6">
    <oc r="D101">
      <v>6275.6</v>
    </oc>
    <nc r="D101">
      <v>6275</v>
    </nc>
  </rcc>
  <rcc rId="20792" sId="6">
    <oc r="D102">
      <v>4010.2</v>
    </oc>
    <nc r="D102">
      <v>4237.7</v>
    </nc>
  </rcc>
  <rcc rId="20793" sId="7" numFmtId="4">
    <oc r="A5">
      <v>44234.6</v>
    </oc>
    <nc r="A5">
      <v>44335.5</v>
    </nc>
  </rcc>
  <rcc rId="20794" sId="8" numFmtId="4">
    <oc r="A5">
      <v>44234.6</v>
    </oc>
    <nc r="A5">
      <v>44335.5</v>
    </nc>
  </rcc>
  <rcc rId="20795" sId="9" numFmtId="4">
    <oc r="A5">
      <v>44234.6</v>
    </oc>
    <nc r="A5">
      <v>44335.5</v>
    </nc>
  </rcc>
  <rcc rId="20796" sId="12">
    <oc r="C4">
      <f>1395.8+15954.3</f>
    </oc>
    <nc r="C4">
      <f>1395.8+15954.1</f>
    </nc>
  </rcc>
  <rcc rId="20797" sId="12">
    <oc r="C5">
      <f>1343.7+15140.4-2.7</f>
    </oc>
    <nc r="C5">
      <f>1339.2+15133.7</f>
    </nc>
  </rcc>
  <rcc rId="20798" sId="12">
    <oc r="C6">
      <v>6275.6</v>
    </oc>
    <nc r="C6">
      <v>6275</v>
    </nc>
  </rcc>
  <rcc rId="20799" sId="12">
    <oc r="C8">
      <v>1189.2</v>
    </oc>
    <nc r="C8">
      <v>1303.5999999999999</v>
    </nc>
  </rcc>
  <rcc rId="20800" sId="12">
    <oc r="C9">
      <f>1584.4+100.9+14.5+14.5</f>
    </oc>
    <nc r="C9">
      <f>1712.8</f>
    </nc>
  </rcc>
  <rcc rId="20801" sId="11">
    <oc r="C4">
      <f>1395.8+15954.3</f>
    </oc>
    <nc r="C4">
      <f>1395.8+15954.1</f>
    </nc>
  </rcc>
  <rcc rId="20802" sId="11">
    <oc r="C5">
      <f>1343.7+15140.4-2.7</f>
    </oc>
    <nc r="C5">
      <f>1339.2+15133.7</f>
    </nc>
  </rcc>
  <rcc rId="20803" sId="11">
    <oc r="C6">
      <v>6275.6</v>
    </oc>
    <nc r="C6">
      <v>6275</v>
    </nc>
  </rcc>
  <rcc rId="20804" sId="11">
    <oc r="C8">
      <v>1189.2</v>
    </oc>
    <nc r="C8">
      <v>1303.5999999999999</v>
    </nc>
  </rcc>
  <rcc rId="20805" sId="11">
    <oc r="C9">
      <v>1714.3</v>
    </oc>
    <nc r="C9">
      <f>1712.8</f>
    </nc>
  </rcc>
  <rcc rId="20806" sId="11">
    <oc r="C16">
      <f>1395.8+15954.3</f>
    </oc>
    <nc r="C16">
      <f>1395.8+15954.1</f>
    </nc>
  </rcc>
  <rcc rId="20807" sId="11">
    <oc r="C17">
      <f>1343.7+15140.4-2.7</f>
    </oc>
    <nc r="C17">
      <f>1339.2+15133.7</f>
    </nc>
  </rcc>
  <rcc rId="20808" sId="11">
    <oc r="C18">
      <v>6275.6</v>
    </oc>
    <nc r="C18">
      <v>6275</v>
    </nc>
  </rcc>
  <rcc rId="20809" sId="11">
    <oc r="C20">
      <v>1189.2</v>
    </oc>
    <nc r="C20">
      <v>1303.5999999999999</v>
    </nc>
  </rcc>
  <rcc rId="20810" sId="11">
    <oc r="C21">
      <v>1714.3</v>
    </oc>
    <nc r="C21">
      <f>1712.8</f>
    </nc>
  </rcc>
  <rcc rId="20811" sId="11">
    <oc r="C28">
      <f>1395.8+15954.3</f>
    </oc>
    <nc r="C28">
      <f>1395.8+15954.1</f>
    </nc>
  </rcc>
  <rcc rId="20812" sId="11">
    <oc r="C29">
      <f>1343.7+15140.4-2.7</f>
    </oc>
    <nc r="C29">
      <f>1339.2+15133.7</f>
    </nc>
  </rcc>
  <rcc rId="20813" sId="11">
    <oc r="C30">
      <v>6275.6</v>
    </oc>
    <nc r="C30">
      <v>6275</v>
    </nc>
  </rcc>
  <rcc rId="20814" sId="11">
    <oc r="C32">
      <v>1189.2</v>
    </oc>
    <nc r="C32">
      <v>1303.5999999999999</v>
    </nc>
  </rcc>
  <rcc rId="20815" sId="11">
    <oc r="C33">
      <v>1714.3</v>
    </oc>
    <nc r="C33">
      <f>1712.8</f>
    </nc>
  </rcc>
  <rcc rId="20816" sId="7" numFmtId="34">
    <oc r="E4">
      <v>25188</v>
    </oc>
    <nc r="E4">
      <v>24861.41</v>
    </nc>
  </rcc>
  <rcc rId="20817" sId="8" numFmtId="34">
    <oc r="E4">
      <v>25188</v>
    </oc>
    <nc r="E4">
      <v>24861.41</v>
    </nc>
  </rcc>
  <rcc rId="20818" sId="9" numFmtId="34">
    <oc r="E4">
      <v>25188</v>
    </oc>
    <nc r="E4">
      <v>24861.41</v>
    </nc>
  </rcc>
  <rcc rId="20819" sId="9">
    <oc r="B6">
      <f>E4*4.6/A5</f>
    </oc>
    <nc r="B6">
      <f>E4*5.05/A5</f>
    </nc>
  </rcc>
  <rcc rId="20820" sId="8">
    <oc r="B6">
      <f>E4*4.6/A5</f>
    </oc>
    <nc r="B6">
      <f>E4*5.05/A5</f>
    </nc>
  </rcc>
  <rcc rId="20821" sId="7">
    <oc r="B6">
      <f>E4*4.6/A5</f>
    </oc>
    <nc r="B6">
      <f>E4*5.05/A5</f>
    </nc>
  </rcc>
  <rcmt sheetId="11" cell="C4" guid="{324A92C6-35A9-4E51-A204-0FE8E0E52F35}" author="Бухгалтер" newLength="34"/>
  <rcmt sheetId="11" cell="C16" guid="{64D596FC-5AA8-4452-801C-A361DDA9217C}" author="Бухгалтер" newLength="34"/>
  <rcmt sheetId="11" cell="C28" guid="{ECF232E3-6D5A-4739-BC76-53447C4C94E0}" author="Бухгалтер" newLength="34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31" sId="13" numFmtId="4">
    <oc r="G10">
      <v>25196</v>
    </oc>
    <nc r="G10">
      <v>24861.41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32" sId="9">
    <oc r="B5" t="inlineStr">
      <is>
        <t xml:space="preserve"> кв.м. - площадь всех помещений, находящихся в собственности в корпусах 1,2, 4, 5 и 6.</t>
      </is>
    </oc>
    <nc r="B5" t="inlineStr">
      <is>
        <t xml:space="preserve"> кв.м. - площадь всех помещений, находящихся в собственности МКД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42" sId="13">
    <oc r="G7">
      <v>39</v>
    </oc>
    <nc r="G7">
      <v>38.49</v>
    </nc>
  </rcc>
  <rcc rId="20843" sId="13" numFmtId="4">
    <oc r="G8">
      <v>39</v>
    </oc>
    <nc r="G8">
      <v>38.49</v>
    </nc>
  </rcc>
  <rcc rId="20844" sId="13" numFmtId="4">
    <oc r="G9">
      <f>G7+G8</f>
    </oc>
    <nc r="G9">
      <v>76.97</v>
    </nc>
  </rcc>
  <rfmt sheetId="13" sqref="G8:G9">
    <dxf>
      <numFmt numFmtId="173" formatCode="0.0"/>
    </dxf>
  </rfmt>
  <rfmt sheetId="13" sqref="G8:G9">
    <dxf>
      <numFmt numFmtId="2" formatCode="0.00"/>
    </dxf>
  </rfmt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54" sId="13">
    <oc r="E5">
      <f>315.3+20.59</f>
    </oc>
    <nc r="E5">
      <f>316.35+20.59</f>
    </nc>
  </rcc>
  <rcc rId="20855" sId="13">
    <oc r="G5">
      <v>399.28</v>
    </oc>
    <nc r="G5">
      <v>398.23</v>
    </nc>
  </rcc>
  <rcc rId="20856" sId="14">
    <oc r="B1" t="inlineStr">
      <is>
        <t>Перерасчет за март и апрель 2020 года, рубли</t>
      </is>
    </oc>
    <nc r="B1"/>
  </rcc>
  <rcc rId="20857" sId="14">
    <oc r="A2" t="inlineStr">
      <is>
        <t>Месяц</t>
      </is>
    </oc>
    <nc r="A2"/>
  </rcc>
  <rcc rId="20858" sId="14">
    <oc r="B2" t="inlineStr">
      <is>
        <t>начислено в платежке</t>
      </is>
    </oc>
    <nc r="B2"/>
  </rcc>
  <rcc rId="20859" sId="14">
    <oc r="C2" t="inlineStr">
      <is>
        <t>перерасчет в платежке</t>
      </is>
    </oc>
    <nc r="C2"/>
  </rcc>
  <rcc rId="20860" sId="14">
    <oc r="D2" t="inlineStr">
      <is>
        <t>Сальдо расчетов по платежке</t>
      </is>
    </oc>
    <nc r="D2"/>
  </rcc>
  <rcc rId="20861" sId="14">
    <oc r="E2" t="inlineStr">
      <is>
        <t>Требовалось начислить по расчету</t>
      </is>
    </oc>
    <nc r="E2"/>
  </rcc>
  <rcc rId="20862" sId="14">
    <oc r="B3">
      <v>1</v>
    </oc>
    <nc r="B3"/>
  </rcc>
  <rcc rId="20863" sId="14">
    <oc r="C3">
      <v>2</v>
    </oc>
    <nc r="C3"/>
  </rcc>
  <rcc rId="20864" sId="14">
    <oc r="D3" t="inlineStr">
      <is>
        <t>3=1-2</t>
      </is>
    </oc>
    <nc r="D3"/>
  </rcc>
  <rcc rId="20865" sId="14">
    <oc r="E3">
      <v>4</v>
    </oc>
    <nc r="E3"/>
  </rcc>
  <rcc rId="20866" sId="14">
    <oc r="A4" t="inlineStr">
      <is>
        <t>март</t>
      </is>
    </oc>
    <nc r="A4"/>
  </rcc>
  <rcc rId="20867" sId="14">
    <oc r="B4">
      <v>536.04</v>
    </oc>
    <nc r="B4"/>
  </rcc>
  <rcc rId="20868" sId="14">
    <oc r="D4">
      <f>B4</f>
    </oc>
    <nc r="D4"/>
  </rcc>
  <rcc rId="20869" sId="14">
    <oc r="E4">
      <v>280.44</v>
    </oc>
    <nc r="E4"/>
  </rcc>
  <rcc rId="20870" sId="14">
    <oc r="A5" t="inlineStr">
      <is>
        <t>апрель</t>
      </is>
    </oc>
    <nc r="A5"/>
  </rcc>
  <rcc rId="20871" sId="14">
    <oc r="B5">
      <v>262.19</v>
    </oc>
    <nc r="B5"/>
  </rcc>
  <rcc rId="20872" sId="14">
    <oc r="C5">
      <v>273.85000000000002</v>
    </oc>
    <nc r="C5"/>
  </rcc>
  <rcc rId="20873" sId="14">
    <oc r="D5">
      <f>B5-C5</f>
    </oc>
    <nc r="D5"/>
  </rcc>
  <rcc rId="20874" sId="14">
    <oc r="E5">
      <v>280.44</v>
    </oc>
    <nc r="E5"/>
  </rcc>
  <rcc rId="20875" sId="14">
    <oc r="A6" t="inlineStr">
      <is>
        <t>перерасчет май (4-3) доначислить</t>
      </is>
    </oc>
    <nc r="A6"/>
  </rcc>
  <rcc rId="20876" sId="14">
    <oc r="C6">
      <f>E4+E5-D4-D5</f>
    </oc>
    <nc r="C6"/>
  </rcc>
  <rfmt sheetId="14" sqref="A1:A11" start="0" length="0">
    <dxf>
      <border>
        <left/>
      </border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86" sId="1">
    <oc r="A2" t="inlineStr">
      <is>
        <t>по потреблению электроэнергии за период с  23.11.2022г. по  19.12.2022г.</t>
      </is>
    </oc>
    <nc r="A2" t="inlineStr">
      <is>
        <t>по потреблению электроэнергии за период с  20.12.2022г. по  23.01.2023г.</t>
      </is>
    </nc>
  </rcc>
  <rcc rId="20887" sId="1">
    <oc r="C8">
      <v>6579</v>
    </oc>
    <nc r="C8">
      <v>6639</v>
    </nc>
  </rcc>
  <rcc rId="20888" sId="1">
    <oc r="C9">
      <v>2701</v>
    </oc>
    <nc r="C9">
      <v>2733</v>
    </nc>
  </rcc>
  <rcc rId="20889" sId="1">
    <oc r="C10">
      <v>13201</v>
    </oc>
    <nc r="C10">
      <v>13372</v>
    </nc>
  </rcc>
  <rcc rId="20890" sId="1">
    <oc r="C11">
      <v>17227</v>
    </oc>
    <nc r="C11">
      <v>17486</v>
    </nc>
  </rcc>
  <rcc rId="20891" sId="1">
    <oc r="C12">
      <v>7055</v>
    </oc>
    <nc r="C12">
      <v>7142</v>
    </nc>
  </rcc>
  <rcc rId="20892" sId="1">
    <oc r="D8">
      <v>6639</v>
    </oc>
    <nc r="D8"/>
  </rcc>
  <rcc rId="20893" sId="1">
    <oc r="D9">
      <v>2733</v>
    </oc>
    <nc r="D9"/>
  </rcc>
  <rcc rId="20894" sId="1">
    <oc r="D10">
      <v>13372</v>
    </oc>
    <nc r="D10"/>
  </rcc>
  <rcc rId="20895" sId="1">
    <oc r="D11">
      <v>17486</v>
    </oc>
    <nc r="D11"/>
  </rcc>
  <rcc rId="20896" sId="1">
    <oc r="D12">
      <v>7142</v>
    </oc>
    <nc r="D12"/>
  </rcc>
  <rcc rId="20897" sId="1">
    <oc r="C14">
      <v>6475</v>
    </oc>
    <nc r="C14">
      <v>6534</v>
    </nc>
  </rcc>
  <rcc rId="20898" sId="1">
    <oc r="C15">
      <v>4661</v>
    </oc>
    <nc r="C15">
      <v>4708</v>
    </nc>
  </rcc>
  <rcc rId="20899" sId="1">
    <oc r="C16">
      <v>3764</v>
    </oc>
    <nc r="C16">
      <v>3833</v>
    </nc>
  </rcc>
  <rcc rId="20900" sId="1">
    <oc r="C17">
      <v>6800</v>
    </oc>
    <nc r="C17">
      <v>6902</v>
    </nc>
  </rcc>
  <rcc rId="20901" sId="1">
    <oc r="C18">
      <v>5792</v>
    </oc>
    <nc r="C18">
      <v>5815</v>
    </nc>
  </rcc>
  <rcc rId="20902" sId="1">
    <oc r="D14">
      <v>6534</v>
    </oc>
    <nc r="D14"/>
  </rcc>
  <rcc rId="20903" sId="1">
    <oc r="D15">
      <v>4708</v>
    </oc>
    <nc r="D15"/>
  </rcc>
  <rcc rId="20904" sId="1">
    <oc r="D16">
      <v>3833</v>
    </oc>
    <nc r="D16"/>
  </rcc>
  <rcc rId="20905" sId="1">
    <oc r="D17">
      <v>6902</v>
    </oc>
    <nc r="D17"/>
  </rcc>
  <rcc rId="20906" sId="1">
    <oc r="D18">
      <v>5815</v>
    </oc>
    <nc r="D18"/>
  </rcc>
  <rcc rId="20907" sId="1">
    <oc r="C20">
      <v>10937</v>
    </oc>
    <nc r="C20">
      <v>11044</v>
    </nc>
  </rcc>
  <rcc rId="20908" sId="1">
    <oc r="C21">
      <v>3061</v>
    </oc>
    <nc r="C21">
      <v>3092</v>
    </nc>
  </rcc>
  <rcc rId="20909" sId="1">
    <oc r="C22">
      <v>9349</v>
    </oc>
    <nc r="C22">
      <v>9497</v>
    </nc>
  </rcc>
  <rcc rId="20910" sId="1">
    <oc r="C23">
      <v>11435</v>
    </oc>
    <nc r="C23">
      <v>11606</v>
    </nc>
  </rcc>
  <rcc rId="20911" sId="1">
    <oc r="C24">
      <v>12434</v>
    </oc>
    <nc r="C24">
      <v>12571</v>
    </nc>
  </rcc>
  <rcc rId="20912" sId="1">
    <oc r="D20">
      <v>11044</v>
    </oc>
    <nc r="D20"/>
  </rcc>
  <rcc rId="20913" sId="1">
    <oc r="D21">
      <v>3092</v>
    </oc>
    <nc r="D21"/>
  </rcc>
  <rcc rId="20914" sId="1">
    <oc r="D22">
      <v>9497</v>
    </oc>
    <nc r="D22"/>
  </rcc>
  <rcc rId="20915" sId="1">
    <oc r="D23">
      <v>11606</v>
    </oc>
    <nc r="D23"/>
  </rcc>
  <rcc rId="20916" sId="1">
    <oc r="D24">
      <v>12571</v>
    </oc>
    <nc r="D24"/>
  </rcc>
  <rcc rId="20917" sId="1">
    <oc r="C40">
      <v>3716</v>
    </oc>
    <nc r="C40">
      <v>3768</v>
    </nc>
  </rcc>
  <rcc rId="20918" sId="1">
    <oc r="C41">
      <v>3480</v>
    </oc>
    <nc r="C41">
      <v>3520</v>
    </nc>
  </rcc>
  <rcc rId="20919" sId="1">
    <oc r="C43">
      <v>16953</v>
    </oc>
    <nc r="C43">
      <v>17551</v>
    </nc>
  </rcc>
  <rcc rId="20920" sId="1">
    <oc r="C44">
      <v>12273</v>
    </oc>
    <nc r="C44">
      <v>12331</v>
    </nc>
  </rcc>
  <rfmt sheetId="1" sqref="C45" start="0" length="0">
    <dxf/>
  </rfmt>
  <rcc rId="20921" sId="1">
    <oc r="C46">
      <v>14299</v>
    </oc>
    <nc r="C46">
      <v>14418</v>
    </nc>
  </rcc>
  <rcc rId="20922" sId="1">
    <oc r="C47">
      <v>2324</v>
    </oc>
    <nc r="C47">
      <v>2350</v>
    </nc>
  </rcc>
  <rcc rId="20923" sId="1">
    <oc r="C48">
      <v>25575</v>
    </oc>
    <nc r="C48">
      <v>25932</v>
    </nc>
  </rcc>
  <rcc rId="20924" sId="1">
    <oc r="C49">
      <v>21253</v>
    </oc>
    <nc r="C49">
      <v>21527</v>
    </nc>
  </rcc>
  <rcc rId="20925" sId="1">
    <oc r="C50">
      <v>9678</v>
    </oc>
    <nc r="C50">
      <v>9796</v>
    </nc>
  </rcc>
  <rcc rId="20926" sId="1">
    <oc r="D40">
      <v>3768</v>
    </oc>
    <nc r="D40"/>
  </rcc>
  <rcc rId="20927" sId="1">
    <oc r="D41">
      <v>3520</v>
    </oc>
    <nc r="D41"/>
  </rcc>
  <rcc rId="20928" sId="1">
    <oc r="D43">
      <v>17551</v>
    </oc>
    <nc r="D43"/>
  </rcc>
  <rcc rId="20929" sId="1">
    <oc r="D44">
      <v>12331</v>
    </oc>
    <nc r="D44"/>
  </rcc>
  <rcc rId="20930" sId="1">
    <oc r="D46">
      <v>14418</v>
    </oc>
    <nc r="D46"/>
  </rcc>
  <rcc rId="20931" sId="1">
    <oc r="D47">
      <v>2350</v>
    </oc>
    <nc r="D47"/>
  </rcc>
  <rcc rId="20932" sId="1">
    <oc r="D48">
      <v>25932</v>
    </oc>
    <nc r="D48"/>
  </rcc>
  <rcc rId="20933" sId="1">
    <oc r="D49">
      <v>21527</v>
    </oc>
    <nc r="D49"/>
  </rcc>
  <rcc rId="20934" sId="1">
    <oc r="D50">
      <v>9796</v>
    </oc>
    <nc r="D50"/>
  </rcc>
  <rcc rId="20935" sId="1">
    <oc r="C56">
      <v>11222</v>
    </oc>
    <nc r="C56">
      <v>11394</v>
    </nc>
  </rcc>
  <rcc rId="20936" sId="1">
    <oc r="C57">
      <v>6501</v>
    </oc>
    <nc r="C57">
      <v>6594</v>
    </nc>
  </rcc>
  <rcc rId="20937" sId="1">
    <oc r="C58">
      <v>1322</v>
    </oc>
    <nc r="C58">
      <v>1334</v>
    </nc>
  </rcc>
  <rcc rId="20938" sId="1">
    <oc r="D56">
      <v>11394</v>
    </oc>
    <nc r="D56"/>
  </rcc>
  <rcc rId="20939" sId="1">
    <oc r="D57">
      <v>6594</v>
    </oc>
    <nc r="D57"/>
  </rcc>
  <rcc rId="20940" sId="1">
    <oc r="D58">
      <v>1334</v>
    </oc>
    <nc r="D58"/>
  </rcc>
  <rcc rId="20941" sId="2">
    <oc r="E2" t="inlineStr">
      <is>
        <t>Декабрь</t>
      </is>
    </oc>
    <nc r="E2" t="inlineStr">
      <is>
        <t>Январь</t>
      </is>
    </nc>
  </rcc>
  <rcc rId="20942" sId="2">
    <oc r="D6">
      <v>835</v>
    </oc>
    <nc r="D6">
      <v>895</v>
    </nc>
  </rcc>
  <rcc rId="20943" sId="2">
    <oc r="D7">
      <v>22075</v>
    </oc>
    <nc r="D7">
      <v>22180</v>
    </nc>
  </rcc>
  <rcc rId="20944" sId="2">
    <oc r="D8">
      <v>19180</v>
    </oc>
    <nc r="D8">
      <v>19275</v>
    </nc>
  </rcc>
  <rcc rId="20945" sId="2">
    <oc r="D9">
      <v>23005</v>
    </oc>
    <nc r="D9">
      <v>23155</v>
    </nc>
  </rcc>
  <rcc rId="20946" sId="2">
    <oc r="D10">
      <v>106000</v>
    </oc>
    <nc r="D10">
      <v>106745</v>
    </nc>
  </rcc>
  <rcc rId="20947" sId="2">
    <oc r="D11">
      <v>25650</v>
    </oc>
    <nc r="D11">
      <v>25795</v>
    </nc>
  </rcc>
  <rcc rId="20948" sId="2">
    <oc r="D12">
      <v>19655</v>
    </oc>
    <nc r="D12">
      <v>19740</v>
    </nc>
  </rcc>
  <rcc rId="20949" sId="2">
    <oc r="D13">
      <v>26040</v>
    </oc>
    <nc r="D13">
      <v>26665</v>
    </nc>
  </rcc>
  <rcc rId="20950" sId="2">
    <oc r="D14">
      <v>20065</v>
    </oc>
    <nc r="D14">
      <v>20205</v>
    </nc>
  </rcc>
  <rcc rId="20951" sId="2">
    <oc r="D15">
      <v>38425</v>
    </oc>
    <nc r="D15">
      <v>38560</v>
    </nc>
  </rcc>
  <rcc rId="20952" sId="2">
    <oc r="D16">
      <v>43165</v>
    </oc>
    <nc r="D16">
      <v>43195</v>
    </nc>
  </rcc>
  <rcc rId="20953" sId="2">
    <oc r="D17">
      <v>31165</v>
    </oc>
    <nc r="D17">
      <v>31460</v>
    </nc>
  </rcc>
  <rcc rId="20954" sId="2">
    <oc r="D18">
      <v>14955</v>
    </oc>
    <nc r="D18">
      <v>15115</v>
    </nc>
  </rcc>
  <rcc rId="20955" sId="2">
    <oc r="D19">
      <v>2095</v>
    </oc>
    <nc r="D19">
      <v>2145</v>
    </nc>
  </rcc>
  <rcc rId="20956" sId="2">
    <oc r="D20">
      <v>1745</v>
    </oc>
    <nc r="D20">
      <v>1825</v>
    </nc>
  </rcc>
  <rcc rId="20957" sId="2">
    <oc r="D21">
      <v>25115</v>
    </oc>
    <nc r="D21">
      <v>25490</v>
    </nc>
  </rcc>
  <rcc rId="20958" sId="2">
    <oc r="D22">
      <v>5935</v>
    </oc>
    <nc r="D22">
      <v>6050</v>
    </nc>
  </rcc>
  <rcc rId="20959" sId="2">
    <oc r="D23">
      <v>10</v>
    </oc>
    <nc r="D23">
      <v>20</v>
    </nc>
  </rcc>
  <rcc rId="20960" sId="2">
    <oc r="D24">
      <v>6540</v>
    </oc>
    <nc r="D24">
      <v>6715</v>
    </nc>
  </rcc>
  <rcc rId="20961" sId="2">
    <oc r="D25">
      <v>13175</v>
    </oc>
    <nc r="D25">
      <v>13315</v>
    </nc>
  </rcc>
  <rcc rId="20962" sId="2">
    <oc r="D26">
      <v>11645</v>
    </oc>
    <nc r="D26">
      <v>11800</v>
    </nc>
  </rcc>
  <rcc rId="20963" sId="2">
    <oc r="D27">
      <v>48520</v>
    </oc>
    <nc r="D27">
      <v>48680</v>
    </nc>
  </rcc>
  <rcc rId="20964" sId="2">
    <oc r="D28">
      <v>11215</v>
    </oc>
    <nc r="D28">
      <v>11295</v>
    </nc>
  </rcc>
  <rcc rId="20965" sId="2">
    <oc r="D29">
      <v>52890</v>
    </oc>
    <nc r="D29">
      <v>54530</v>
    </nc>
  </rcc>
  <rcc rId="20966" sId="2">
    <oc r="D30">
      <v>6785</v>
    </oc>
    <nc r="D30">
      <v>6930</v>
    </nc>
  </rcc>
  <rcc rId="20967" sId="2">
    <oc r="D31">
      <v>2185</v>
    </oc>
    <nc r="D31">
      <v>2220</v>
    </nc>
  </rcc>
  <rcc rId="20968" sId="2">
    <oc r="D32">
      <v>24425</v>
    </oc>
    <nc r="D32">
      <v>24535</v>
    </nc>
  </rcc>
  <rcc rId="20969" sId="2">
    <oc r="D33">
      <v>119650</v>
    </oc>
    <nc r="D33">
      <v>120005</v>
    </nc>
  </rcc>
  <rcc rId="20970" sId="2">
    <oc r="D34">
      <v>44885</v>
    </oc>
    <nc r="D34">
      <v>45155</v>
    </nc>
  </rcc>
  <rcc rId="20971" sId="2">
    <oc r="D35">
      <v>55070</v>
    </oc>
    <nc r="D35">
      <v>55140</v>
    </nc>
  </rcc>
  <rcc rId="20972" sId="2">
    <oc r="D36">
      <v>13020</v>
    </oc>
    <nc r="D36">
      <v>13125</v>
    </nc>
  </rcc>
  <rcc rId="20973" sId="2">
    <oc r="D37">
      <v>33825</v>
    </oc>
    <nc r="D37">
      <v>34075</v>
    </nc>
  </rcc>
  <rcc rId="20974" sId="2">
    <oc r="D38">
      <v>37975</v>
    </oc>
    <nc r="D38">
      <v>38395</v>
    </nc>
  </rcc>
  <rcc rId="20975" sId="2">
    <oc r="D39">
      <v>29040</v>
    </oc>
    <nc r="D39">
      <v>29285</v>
    </nc>
  </rcc>
  <rcc rId="20976" sId="2">
    <oc r="D40">
      <v>27780</v>
    </oc>
    <nc r="D40">
      <v>27970</v>
    </nc>
  </rcc>
  <rcc rId="20977" sId="2">
    <oc r="D41">
      <v>29050</v>
    </oc>
    <nc r="D41">
      <v>29290</v>
    </nc>
  </rcc>
  <rcc rId="20978" sId="2">
    <oc r="D42">
      <v>30260</v>
    </oc>
    <nc r="D42">
      <v>30390</v>
    </nc>
  </rcc>
  <rcc rId="20979" sId="2">
    <oc r="D43">
      <v>4880</v>
    </oc>
    <nc r="D43">
      <v>5035</v>
    </nc>
  </rcc>
  <rcc rId="20980" sId="2">
    <oc r="D44">
      <v>31520</v>
    </oc>
    <nc r="D44">
      <v>31770</v>
    </nc>
  </rcc>
  <rcc rId="20981" sId="2">
    <oc r="D45">
      <v>20280</v>
    </oc>
    <nc r="D45">
      <v>20605</v>
    </nc>
  </rcc>
  <rcc rId="20982" sId="2">
    <oc r="D46">
      <v>39485</v>
    </oc>
    <nc r="D46">
      <v>39840</v>
    </nc>
  </rcc>
  <rcc rId="20983" sId="2">
    <oc r="D47">
      <v>50495</v>
    </oc>
    <nc r="D47">
      <v>50740</v>
    </nc>
  </rcc>
  <rcc rId="20984" sId="2">
    <oc r="D48">
      <v>41000</v>
    </oc>
    <nc r="D48">
      <v>41055</v>
    </nc>
  </rcc>
  <rcc rId="20985" sId="2">
    <oc r="D49">
      <v>87270</v>
    </oc>
    <nc r="D49">
      <v>87480</v>
    </nc>
  </rcc>
  <rcc rId="20986" sId="2">
    <oc r="D50">
      <v>72590</v>
    </oc>
    <nc r="D50">
      <v>73220</v>
    </nc>
  </rcc>
  <rcc rId="20987" sId="2">
    <oc r="D51">
      <v>8610</v>
    </oc>
    <nc r="D51">
      <v>8735</v>
    </nc>
  </rcc>
  <rcc rId="20988" sId="2">
    <oc r="D52">
      <v>10580</v>
    </oc>
    <nc r="D52">
      <v>10675</v>
    </nc>
  </rcc>
  <rcc rId="20989" sId="2">
    <oc r="D53">
      <v>19005</v>
    </oc>
    <nc r="D53">
      <v>19210</v>
    </nc>
  </rcc>
  <rcc rId="20990" sId="2">
    <oc r="D55">
      <v>43990</v>
    </oc>
    <nc r="D55">
      <v>44105</v>
    </nc>
  </rcc>
  <rcc rId="20991" sId="2">
    <oc r="D56">
      <v>10305</v>
    </oc>
    <nc r="D56">
      <v>10390</v>
    </nc>
  </rcc>
  <rcc rId="20992" sId="2">
    <oc r="D58">
      <v>22085</v>
    </oc>
    <nc r="D58">
      <v>22255</v>
    </nc>
  </rcc>
  <rcc rId="20993" sId="2">
    <oc r="D59">
      <v>21580</v>
    </oc>
    <nc r="D59">
      <v>21725</v>
    </nc>
  </rcc>
  <rcc rId="20994" sId="2">
    <oc r="D60">
      <v>12295</v>
    </oc>
    <nc r="D60">
      <v>12430</v>
    </nc>
  </rcc>
  <rcc rId="20995" sId="2">
    <oc r="D61">
      <v>69100</v>
    </oc>
    <nc r="D61">
      <v>69275</v>
    </nc>
  </rcc>
  <rcc rId="20996" sId="2">
    <oc r="D62">
      <v>12615</v>
    </oc>
    <nc r="D62">
      <v>12805</v>
    </nc>
  </rcc>
  <rcc rId="20997" sId="2">
    <oc r="D63">
      <v>2095</v>
    </oc>
    <nc r="D63">
      <v>2100</v>
    </nc>
  </rcc>
  <rcc rId="20998" sId="2">
    <oc r="D64">
      <v>19665</v>
    </oc>
    <nc r="D64">
      <v>19760</v>
    </nc>
  </rcc>
  <rcc rId="20999" sId="2">
    <oc r="D65">
      <v>61775</v>
    </oc>
    <nc r="D65">
      <v>62275</v>
    </nc>
  </rcc>
  <rcc rId="21000" sId="2">
    <oc r="D66">
      <v>28805</v>
    </oc>
    <nc r="D66">
      <v>29035</v>
    </nc>
  </rcc>
  <rcc rId="21001" sId="2">
    <oc r="D67">
      <v>7155</v>
    </oc>
    <nc r="D67">
      <v>7225</v>
    </nc>
  </rcc>
  <rcc rId="21002" sId="2">
    <oc r="D68">
      <v>25365</v>
    </oc>
    <nc r="D68">
      <v>25515</v>
    </nc>
  </rcc>
  <rcc rId="21003" sId="2">
    <oc r="D69">
      <v>53190</v>
    </oc>
    <nc r="D69">
      <v>53460</v>
    </nc>
  </rcc>
  <rcc rId="21004" sId="2">
    <oc r="D70">
      <v>83890</v>
    </oc>
    <nc r="D70">
      <v>84320</v>
    </nc>
  </rcc>
  <rcc rId="21005" sId="2" odxf="1" dxf="1">
    <oc r="D71">
      <v>35325</v>
    </oc>
    <nc r="D71">
      <v>35905</v>
    </nc>
    <odxf>
      <fill>
        <patternFill>
          <bgColor indexed="9"/>
        </patternFill>
      </fill>
    </odxf>
    <ndxf>
      <fill>
        <patternFill>
          <bgColor theme="0"/>
        </patternFill>
      </fill>
    </ndxf>
  </rcc>
  <rcc rId="21006" sId="2">
    <oc r="D72">
      <v>4075</v>
    </oc>
    <nc r="D72">
      <v>4400</v>
    </nc>
  </rcc>
  <rcc rId="21007" sId="2">
    <oc r="D73">
      <v>52430</v>
    </oc>
    <nc r="D73">
      <v>52885</v>
    </nc>
  </rcc>
  <rcc rId="21008" sId="2">
    <oc r="D74">
      <v>9095</v>
    </oc>
    <nc r="D74">
      <v>9125</v>
    </nc>
  </rcc>
  <rcc rId="21009" sId="2">
    <oc r="D76">
      <v>24975</v>
    </oc>
    <nc r="D76">
      <v>25090</v>
    </nc>
  </rcc>
  <rcc rId="21010" sId="2">
    <oc r="D77">
      <v>15855</v>
    </oc>
    <nc r="D77">
      <v>16215</v>
    </nc>
  </rcc>
  <rcc rId="21011" sId="2">
    <oc r="D78">
      <v>34495</v>
    </oc>
    <nc r="D78">
      <v>34820</v>
    </nc>
  </rcc>
  <rcc rId="21012" sId="2">
    <oc r="D79">
      <v>6930</v>
    </oc>
    <nc r="D79">
      <v>7055</v>
    </nc>
  </rcc>
  <rcc rId="21013" sId="2">
    <oc r="D80">
      <v>27630</v>
    </oc>
    <nc r="D80">
      <v>27655</v>
    </nc>
  </rcc>
  <rcc rId="21014" sId="2">
    <oc r="D81">
      <v>9085</v>
    </oc>
    <nc r="D81">
      <v>9235</v>
    </nc>
  </rcc>
  <rcc rId="21015" sId="2">
    <oc r="D83">
      <v>7055</v>
    </oc>
    <nc r="D83">
      <v>7125</v>
    </nc>
  </rcc>
  <rcc rId="21016" sId="2">
    <oc r="D84">
      <v>11235</v>
    </oc>
    <nc r="D84">
      <v>11365</v>
    </nc>
  </rcc>
  <rcc rId="21017" sId="2">
    <oc r="D85">
      <v>8455</v>
    </oc>
    <nc r="D85">
      <v>8600</v>
    </nc>
  </rcc>
  <rcc rId="21018" sId="2">
    <oc r="D86">
      <v>33805</v>
    </oc>
    <nc r="D86">
      <v>34300</v>
    </nc>
  </rcc>
  <rcc rId="21019" sId="2">
    <oc r="D87">
      <v>34765</v>
    </oc>
    <nc r="D87">
      <v>34865</v>
    </nc>
  </rcc>
  <rcc rId="21020" sId="2">
    <oc r="D88">
      <v>18255</v>
    </oc>
    <nc r="D88">
      <v>18340</v>
    </nc>
  </rcc>
  <rcc rId="21021" sId="2">
    <oc r="D89">
      <v>66555</v>
    </oc>
    <nc r="D89">
      <v>66735</v>
    </nc>
  </rcc>
  <rcc rId="21022" sId="2">
    <oc r="D90">
      <v>58765</v>
    </oc>
    <nc r="D90">
      <v>59005</v>
    </nc>
  </rcc>
  <rcc rId="21023" sId="2">
    <oc r="D91">
      <v>11945</v>
    </oc>
    <nc r="D91">
      <v>12115</v>
    </nc>
  </rcc>
  <rcc rId="21024" sId="2">
    <oc r="D92">
      <v>11585</v>
    </oc>
    <nc r="D92">
      <v>11715</v>
    </nc>
  </rcc>
  <rcc rId="21025" sId="2">
    <oc r="D94">
      <v>34790</v>
    </oc>
    <nc r="D94">
      <v>35030</v>
    </nc>
  </rcc>
  <rcc rId="21026" sId="2">
    <oc r="D95">
      <v>12955</v>
    </oc>
    <nc r="D95">
      <v>13145</v>
    </nc>
  </rcc>
  <rcc rId="21027" sId="2">
    <oc r="D96">
      <v>40300</v>
    </oc>
    <nc r="D96">
      <v>40445</v>
    </nc>
  </rcc>
  <rcc rId="21028" sId="2">
    <oc r="D97">
      <v>24000</v>
    </oc>
    <nc r="D97">
      <v>24115</v>
    </nc>
  </rcc>
  <rcc rId="21029" sId="2">
    <oc r="D98">
      <v>8750</v>
    </oc>
    <nc r="D98">
      <v>8965</v>
    </nc>
  </rcc>
  <rcc rId="21030" sId="2">
    <oc r="D99">
      <v>11960</v>
    </oc>
    <nc r="D99">
      <v>12020</v>
    </nc>
  </rcc>
  <rcc rId="21031" sId="2">
    <oc r="D100">
      <v>4035</v>
    </oc>
    <nc r="D100">
      <v>4160</v>
    </nc>
  </rcc>
  <rcc rId="21032" sId="2">
    <oc r="D101">
      <v>12335</v>
    </oc>
    <nc r="D101">
      <v>12495</v>
    </nc>
  </rcc>
  <rcc rId="21033" sId="2">
    <oc r="D102">
      <v>50635</v>
    </oc>
    <nc r="D102">
      <v>50850</v>
    </nc>
  </rcc>
  <rcc rId="21034" sId="2">
    <oc r="D103">
      <v>6035</v>
    </oc>
    <nc r="D103">
      <v>6095</v>
    </nc>
  </rcc>
  <rcc rId="21035" sId="2">
    <oc r="D104">
      <v>20870</v>
    </oc>
    <nc r="D104">
      <v>21030</v>
    </nc>
  </rcc>
  <rcc rId="21036" sId="2">
    <oc r="D105">
      <v>20315</v>
    </oc>
    <nc r="D105">
      <v>20375</v>
    </nc>
  </rcc>
  <rcc rId="21037" sId="2">
    <oc r="D106">
      <v>87295</v>
    </oc>
    <nc r="D106">
      <v>87730</v>
    </nc>
  </rcc>
  <rcc rId="21038" sId="2">
    <oc r="D108">
      <v>28435</v>
    </oc>
    <nc r="D108">
      <v>28725</v>
    </nc>
  </rcc>
  <rcc rId="21039" sId="2">
    <oc r="D109">
      <v>18395</v>
    </oc>
    <nc r="D109">
      <v>18620</v>
    </nc>
  </rcc>
  <rcc rId="21040" sId="2">
    <oc r="D110">
      <v>8605</v>
    </oc>
    <nc r="D110">
      <v>8890</v>
    </nc>
  </rcc>
  <rcc rId="21041" sId="2">
    <oc r="D111">
      <v>23020</v>
    </oc>
    <nc r="D111">
      <v>23125</v>
    </nc>
  </rcc>
  <rcc rId="21042" sId="2">
    <oc r="D112">
      <v>16710</v>
    </oc>
    <nc r="D112">
      <v>16715</v>
    </nc>
  </rcc>
  <rcc rId="21043" sId="2">
    <oc r="D113">
      <v>55070</v>
    </oc>
    <nc r="D113">
      <v>55240</v>
    </nc>
  </rcc>
  <rcc rId="21044" sId="2">
    <oc r="D114">
      <v>14650</v>
    </oc>
    <nc r="D114">
      <v>14760</v>
    </nc>
  </rcc>
  <rcc rId="21045" sId="2">
    <oc r="D115">
      <v>47320</v>
    </oc>
    <nc r="D115">
      <v>47425</v>
    </nc>
  </rcc>
  <rcc rId="21046" sId="2">
    <oc r="D116">
      <v>19735</v>
    </oc>
    <nc r="D116">
      <v>19875</v>
    </nc>
  </rcc>
  <rcc rId="21047" sId="2">
    <oc r="D117">
      <v>7470</v>
    </oc>
    <nc r="D117">
      <v>7565</v>
    </nc>
  </rcc>
  <rcc rId="21048" sId="2">
    <oc r="E6">
      <v>895</v>
    </oc>
    <nc r="E6"/>
  </rcc>
  <rcc rId="21049" sId="2">
    <oc r="E7">
      <v>22180</v>
    </oc>
    <nc r="E7"/>
  </rcc>
  <rcc rId="21050" sId="2">
    <oc r="E8">
      <v>19275</v>
    </oc>
    <nc r="E8"/>
  </rcc>
  <rcc rId="21051" sId="2">
    <oc r="E9">
      <v>23155</v>
    </oc>
    <nc r="E9"/>
  </rcc>
  <rcc rId="21052" sId="2">
    <oc r="E10">
      <v>106745</v>
    </oc>
    <nc r="E10"/>
  </rcc>
  <rcc rId="21053" sId="2">
    <oc r="E11">
      <v>25795</v>
    </oc>
    <nc r="E11"/>
  </rcc>
  <rcc rId="21054" sId="2">
    <oc r="E12">
      <v>19740</v>
    </oc>
    <nc r="E12"/>
  </rcc>
  <rcc rId="21055" sId="2">
    <oc r="E13">
      <v>26665</v>
    </oc>
    <nc r="E13"/>
  </rcc>
  <rcc rId="21056" sId="2">
    <oc r="E14">
      <v>20205</v>
    </oc>
    <nc r="E14"/>
  </rcc>
  <rcc rId="21057" sId="2">
    <oc r="E15">
      <v>38560</v>
    </oc>
    <nc r="E15"/>
  </rcc>
  <rcc rId="21058" sId="2">
    <oc r="E16">
      <v>43195</v>
    </oc>
    <nc r="E16"/>
  </rcc>
  <rcc rId="21059" sId="2">
    <oc r="E17">
      <v>31460</v>
    </oc>
    <nc r="E17"/>
  </rcc>
  <rcc rId="21060" sId="2">
    <oc r="E18">
      <v>15115</v>
    </oc>
    <nc r="E18"/>
  </rcc>
  <rcc rId="21061" sId="2">
    <oc r="E19">
      <v>2145</v>
    </oc>
    <nc r="E19"/>
  </rcc>
  <rcc rId="21062" sId="2">
    <oc r="E20">
      <v>1825</v>
    </oc>
    <nc r="E20"/>
  </rcc>
  <rcc rId="21063" sId="2">
    <oc r="E21">
      <v>25490</v>
    </oc>
    <nc r="E21"/>
  </rcc>
  <rcc rId="21064" sId="2">
    <oc r="E22">
      <v>6050</v>
    </oc>
    <nc r="E22"/>
  </rcc>
  <rcc rId="21065" sId="2">
    <oc r="E23">
      <v>20</v>
    </oc>
    <nc r="E23"/>
  </rcc>
  <rcc rId="21066" sId="2">
    <oc r="E24">
      <v>6715</v>
    </oc>
    <nc r="E24"/>
  </rcc>
  <rcc rId="21067" sId="2">
    <oc r="E25">
      <v>13315</v>
    </oc>
    <nc r="E25"/>
  </rcc>
  <rcc rId="21068" sId="2">
    <oc r="E26">
      <v>11800</v>
    </oc>
    <nc r="E26"/>
  </rcc>
  <rcc rId="21069" sId="2">
    <oc r="E27">
      <v>48680</v>
    </oc>
    <nc r="E27"/>
  </rcc>
  <rcc rId="21070" sId="2">
    <oc r="E28">
      <v>11295</v>
    </oc>
    <nc r="E28"/>
  </rcc>
  <rcc rId="21071" sId="2">
    <oc r="E29">
      <v>54530</v>
    </oc>
    <nc r="E29"/>
  </rcc>
  <rcc rId="21072" sId="2">
    <oc r="E30">
      <v>6930</v>
    </oc>
    <nc r="E30"/>
  </rcc>
  <rcc rId="21073" sId="2">
    <oc r="E31">
      <v>2220</v>
    </oc>
    <nc r="E31"/>
  </rcc>
  <rcc rId="21074" sId="2">
    <oc r="E32">
      <v>24535</v>
    </oc>
    <nc r="E32"/>
  </rcc>
  <rcc rId="21075" sId="2">
    <oc r="E33">
      <v>120005</v>
    </oc>
    <nc r="E33"/>
  </rcc>
  <rcc rId="21076" sId="2">
    <oc r="E34">
      <v>45155</v>
    </oc>
    <nc r="E34"/>
  </rcc>
  <rcc rId="21077" sId="2">
    <oc r="E35">
      <v>55140</v>
    </oc>
    <nc r="E35"/>
  </rcc>
  <rcc rId="21078" sId="2">
    <oc r="E36">
      <v>13125</v>
    </oc>
    <nc r="E36"/>
  </rcc>
  <rcc rId="21079" sId="2">
    <oc r="E37">
      <v>34075</v>
    </oc>
    <nc r="E37"/>
  </rcc>
  <rcc rId="21080" sId="2">
    <oc r="E38">
      <v>38395</v>
    </oc>
    <nc r="E38"/>
  </rcc>
  <rcc rId="21081" sId="2">
    <oc r="E39">
      <v>29285</v>
    </oc>
    <nc r="E39"/>
  </rcc>
  <rcc rId="21082" sId="2">
    <oc r="E40">
      <v>27970</v>
    </oc>
    <nc r="E40"/>
  </rcc>
  <rcc rId="21083" sId="2">
    <oc r="E41">
      <v>29290</v>
    </oc>
    <nc r="E41"/>
  </rcc>
  <rcc rId="21084" sId="2">
    <oc r="E42">
      <v>30390</v>
    </oc>
    <nc r="E42"/>
  </rcc>
  <rcc rId="21085" sId="2">
    <oc r="E43">
      <v>5035</v>
    </oc>
    <nc r="E43"/>
  </rcc>
  <rcc rId="21086" sId="2">
    <oc r="E44">
      <v>31770</v>
    </oc>
    <nc r="E44"/>
  </rcc>
  <rcc rId="21087" sId="2">
    <oc r="E45">
      <v>20605</v>
    </oc>
    <nc r="E45"/>
  </rcc>
  <rcc rId="21088" sId="2">
    <oc r="E46">
      <v>39840</v>
    </oc>
    <nc r="E46"/>
  </rcc>
  <rcc rId="21089" sId="2">
    <oc r="E47">
      <v>50740</v>
    </oc>
    <nc r="E47"/>
  </rcc>
  <rcc rId="21090" sId="2">
    <oc r="E48">
      <v>41055</v>
    </oc>
    <nc r="E48"/>
  </rcc>
  <rcc rId="21091" sId="2">
    <oc r="E49">
      <v>87480</v>
    </oc>
    <nc r="E49"/>
  </rcc>
  <rcc rId="21092" sId="2">
    <oc r="E50">
      <v>73220</v>
    </oc>
    <nc r="E50"/>
  </rcc>
  <rcc rId="21093" sId="2">
    <oc r="E51">
      <v>8735</v>
    </oc>
    <nc r="E51"/>
  </rcc>
  <rcc rId="21094" sId="2">
    <oc r="E52">
      <v>10675</v>
    </oc>
    <nc r="E52"/>
  </rcc>
  <rcc rId="21095" sId="2">
    <oc r="E53">
      <v>19210</v>
    </oc>
    <nc r="E53"/>
  </rcc>
  <rcc rId="21096" sId="2">
    <oc r="E54">
      <v>10445</v>
    </oc>
    <nc r="E54"/>
  </rcc>
  <rcc rId="21097" sId="2">
    <oc r="E55">
      <v>44105</v>
    </oc>
    <nc r="E55"/>
  </rcc>
  <rcc rId="21098" sId="2">
    <oc r="E56">
      <v>10390</v>
    </oc>
    <nc r="E56"/>
  </rcc>
  <rcc rId="21099" sId="2">
    <oc r="E57">
      <v>83670</v>
    </oc>
    <nc r="E57"/>
  </rcc>
  <rcc rId="21100" sId="2">
    <oc r="E58">
      <v>22255</v>
    </oc>
    <nc r="E58"/>
  </rcc>
  <rcc rId="21101" sId="2">
    <oc r="E59">
      <v>21725</v>
    </oc>
    <nc r="E59"/>
  </rcc>
  <rcc rId="21102" sId="2">
    <oc r="E60">
      <v>12430</v>
    </oc>
    <nc r="E60"/>
  </rcc>
  <rcc rId="21103" sId="2">
    <oc r="E61">
      <v>69275</v>
    </oc>
    <nc r="E61"/>
  </rcc>
  <rcc rId="21104" sId="2">
    <oc r="E62">
      <v>12805</v>
    </oc>
    <nc r="E62"/>
  </rcc>
  <rcc rId="21105" sId="2">
    <oc r="E63">
      <v>2100</v>
    </oc>
    <nc r="E63"/>
  </rcc>
  <rcc rId="21106" sId="2">
    <oc r="E64">
      <v>19760</v>
    </oc>
    <nc r="E64"/>
  </rcc>
  <rcc rId="21107" sId="2">
    <oc r="E65">
      <v>62275</v>
    </oc>
    <nc r="E65"/>
  </rcc>
  <rcc rId="21108" sId="2">
    <oc r="E66">
      <v>29035</v>
    </oc>
    <nc r="E66"/>
  </rcc>
  <rcc rId="21109" sId="2">
    <oc r="E67">
      <v>7225</v>
    </oc>
    <nc r="E67"/>
  </rcc>
  <rcc rId="21110" sId="2">
    <oc r="E68">
      <v>25515</v>
    </oc>
    <nc r="E68"/>
  </rcc>
  <rcc rId="21111" sId="2">
    <oc r="E69">
      <v>53460</v>
    </oc>
    <nc r="E69"/>
  </rcc>
  <rcc rId="21112" sId="2">
    <oc r="E70">
      <v>84320</v>
    </oc>
    <nc r="E70"/>
  </rcc>
  <rcc rId="21113" sId="2">
    <oc r="E71">
      <v>35905</v>
    </oc>
    <nc r="E71"/>
  </rcc>
  <rcc rId="21114" sId="2">
    <oc r="E72">
      <v>4400</v>
    </oc>
    <nc r="E72"/>
  </rcc>
  <rcc rId="21115" sId="2">
    <oc r="E73">
      <v>52885</v>
    </oc>
    <nc r="E73"/>
  </rcc>
  <rcc rId="21116" sId="2">
    <oc r="E74">
      <v>9125</v>
    </oc>
    <nc r="E74"/>
  </rcc>
  <rcc rId="21117" sId="2">
    <oc r="E75">
      <v>270</v>
    </oc>
    <nc r="E75"/>
  </rcc>
  <rcc rId="21118" sId="2">
    <oc r="E76">
      <v>25090</v>
    </oc>
    <nc r="E76"/>
  </rcc>
  <rcc rId="21119" sId="2">
    <oc r="E77">
      <v>16215</v>
    </oc>
    <nc r="E77"/>
  </rcc>
  <rcc rId="21120" sId="2">
    <oc r="E78">
      <v>34820</v>
    </oc>
    <nc r="E78"/>
  </rcc>
  <rcc rId="21121" sId="2">
    <oc r="E79">
      <v>7055</v>
    </oc>
    <nc r="E79"/>
  </rcc>
  <rcc rId="21122" sId="2">
    <oc r="E80">
      <v>27655</v>
    </oc>
    <nc r="E80"/>
  </rcc>
  <rcc rId="21123" sId="2">
    <oc r="E81">
      <v>9235</v>
    </oc>
    <nc r="E81"/>
  </rcc>
  <rcc rId="21124" sId="2">
    <oc r="E83">
      <v>7125</v>
    </oc>
    <nc r="E83"/>
  </rcc>
  <rcc rId="21125" sId="2">
    <oc r="E84">
      <v>11365</v>
    </oc>
    <nc r="E84"/>
  </rcc>
  <rcc rId="21126" sId="2">
    <oc r="E85">
      <v>8600</v>
    </oc>
    <nc r="E85"/>
  </rcc>
  <rcc rId="21127" sId="2">
    <oc r="E86">
      <v>34300</v>
    </oc>
    <nc r="E86"/>
  </rcc>
  <rcc rId="21128" sId="2">
    <oc r="E87">
      <v>34865</v>
    </oc>
    <nc r="E87"/>
  </rcc>
  <rcc rId="21129" sId="2">
    <oc r="E88">
      <v>18340</v>
    </oc>
    <nc r="E88"/>
  </rcc>
  <rcc rId="21130" sId="2">
    <oc r="E89">
      <v>66735</v>
    </oc>
    <nc r="E89"/>
  </rcc>
  <rcc rId="21131" sId="2">
    <oc r="E90">
      <v>59005</v>
    </oc>
    <nc r="E90"/>
  </rcc>
  <rcc rId="21132" sId="2">
    <oc r="E91">
      <v>12115</v>
    </oc>
    <nc r="E91"/>
  </rcc>
  <rcc rId="21133" sId="2">
    <oc r="E92">
      <v>11715</v>
    </oc>
    <nc r="E92"/>
  </rcc>
  <rcc rId="21134" sId="2">
    <oc r="E93">
      <v>655</v>
    </oc>
    <nc r="E93"/>
  </rcc>
  <rcc rId="21135" sId="2">
    <oc r="E94">
      <v>35030</v>
    </oc>
    <nc r="E94"/>
  </rcc>
  <rcc rId="21136" sId="2">
    <oc r="E95">
      <v>13145</v>
    </oc>
    <nc r="E95"/>
  </rcc>
  <rcc rId="21137" sId="2">
    <oc r="E96">
      <v>40445</v>
    </oc>
    <nc r="E96"/>
  </rcc>
  <rcc rId="21138" sId="2">
    <oc r="E97">
      <v>24115</v>
    </oc>
    <nc r="E97"/>
  </rcc>
  <rcc rId="21139" sId="2">
    <oc r="E98">
      <v>8965</v>
    </oc>
    <nc r="E98"/>
  </rcc>
  <rcc rId="21140" sId="2">
    <oc r="E99">
      <v>12020</v>
    </oc>
    <nc r="E99"/>
  </rcc>
  <rcc rId="21141" sId="2">
    <oc r="E100">
      <v>4160</v>
    </oc>
    <nc r="E100"/>
  </rcc>
  <rcc rId="21142" sId="2">
    <oc r="E101">
      <v>12495</v>
    </oc>
    <nc r="E101"/>
  </rcc>
  <rcc rId="21143" sId="2">
    <oc r="E102">
      <v>50850</v>
    </oc>
    <nc r="E102"/>
  </rcc>
  <rcc rId="21144" sId="2">
    <oc r="E103">
      <v>6095</v>
    </oc>
    <nc r="E103"/>
  </rcc>
  <rcc rId="21145" sId="2">
    <oc r="E104">
      <v>21030</v>
    </oc>
    <nc r="E104"/>
  </rcc>
  <rcc rId="21146" sId="2">
    <oc r="E105">
      <v>20375</v>
    </oc>
    <nc r="E105"/>
  </rcc>
  <rcc rId="21147" sId="2">
    <oc r="E106">
      <v>87730</v>
    </oc>
    <nc r="E106"/>
  </rcc>
  <rcc rId="21148" sId="2">
    <oc r="E107">
      <v>11055</v>
    </oc>
    <nc r="E107"/>
  </rcc>
  <rcc rId="21149" sId="2">
    <oc r="E108">
      <v>28725</v>
    </oc>
    <nc r="E108"/>
  </rcc>
  <rcc rId="21150" sId="2">
    <oc r="E109">
      <v>18620</v>
    </oc>
    <nc r="E109"/>
  </rcc>
  <rcc rId="21151" sId="2">
    <oc r="E110">
      <v>8890</v>
    </oc>
    <nc r="E110"/>
  </rcc>
  <rcc rId="21152" sId="2">
    <oc r="E111">
      <v>23125</v>
    </oc>
    <nc r="E111"/>
  </rcc>
  <rcc rId="21153" sId="2">
    <oc r="E112">
      <v>16715</v>
    </oc>
    <nc r="E112"/>
  </rcc>
  <rcc rId="21154" sId="2">
    <oc r="E113">
      <v>55240</v>
    </oc>
    <nc r="E113"/>
  </rcc>
  <rcc rId="21155" sId="2">
    <oc r="E114">
      <v>14760</v>
    </oc>
    <nc r="E114"/>
  </rcc>
  <rcc rId="21156" sId="2">
    <oc r="E115">
      <v>47425</v>
    </oc>
    <nc r="E115"/>
  </rcc>
  <rcc rId="21157" sId="2">
    <oc r="E116">
      <v>19875</v>
    </oc>
    <nc r="E116"/>
  </rcc>
  <rcc rId="21158" sId="2">
    <oc r="E117">
      <v>7565</v>
    </oc>
    <nc r="E117"/>
  </rcc>
  <rcc rId="21159" sId="3">
    <oc r="E2" t="inlineStr">
      <is>
        <t>Декабрь</t>
      </is>
    </oc>
    <nc r="E2" t="inlineStr">
      <is>
        <t>Январь</t>
      </is>
    </nc>
  </rcc>
  <rcc rId="21160" sId="3">
    <oc r="D7">
      <v>12170</v>
    </oc>
    <nc r="D7">
      <v>12311</v>
    </nc>
  </rcc>
  <rcc rId="21161" sId="3">
    <oc r="D8">
      <v>320</v>
    </oc>
    <nc r="D8">
      <v>365</v>
    </nc>
  </rcc>
  <rcc rId="21162" sId="3">
    <oc r="D9">
      <v>14365</v>
    </oc>
    <nc r="D9">
      <v>14395</v>
    </nc>
  </rcc>
  <rcc rId="21163" sId="3">
    <oc r="D10">
      <v>12485</v>
    </oc>
    <nc r="D10">
      <v>12615</v>
    </nc>
  </rcc>
  <rcc rId="21164" sId="3">
    <oc r="D11">
      <v>840</v>
    </oc>
    <nc r="D11">
      <v>845</v>
    </nc>
  </rcc>
  <rcc rId="21165" sId="3">
    <oc r="D12">
      <v>27670</v>
    </oc>
    <nc r="D12">
      <v>27935</v>
    </nc>
  </rcc>
  <rcc rId="21166" sId="3">
    <oc r="D13">
      <v>8890</v>
    </oc>
    <nc r="D13">
      <v>9185</v>
    </nc>
  </rcc>
  <rcc rId="21167" sId="3">
    <oc r="D14">
      <v>16745</v>
    </oc>
    <nc r="D14">
      <v>16895</v>
    </nc>
  </rcc>
  <rcc rId="21168" sId="3">
    <oc r="D15">
      <v>1780</v>
    </oc>
    <nc r="D15">
      <v>2035</v>
    </nc>
  </rcc>
  <rcc rId="21169" sId="3">
    <oc r="D16">
      <v>76490</v>
    </oc>
    <nc r="D16">
      <v>76625</v>
    </nc>
  </rcc>
  <rcc rId="21170" sId="3">
    <oc r="D17">
      <v>35890</v>
    </oc>
    <nc r="D17">
      <v>36475</v>
    </nc>
  </rcc>
  <rcc rId="21171" sId="3">
    <oc r="D18">
      <v>13970</v>
    </oc>
    <nc r="D18">
      <v>14105</v>
    </nc>
  </rcc>
  <rcc rId="21172" sId="3">
    <oc r="D19">
      <v>147750</v>
    </oc>
    <nc r="D19">
      <v>148355</v>
    </nc>
  </rcc>
  <rcc rId="21173" sId="3">
    <oc r="D20">
      <v>5875</v>
    </oc>
    <nc r="D20">
      <v>5900</v>
    </nc>
  </rcc>
  <rcc rId="21174" sId="3">
    <oc r="D21">
      <v>11336</v>
    </oc>
    <nc r="D21">
      <v>11700</v>
    </nc>
  </rcc>
  <rcc rId="21175" sId="3">
    <oc r="D22">
      <v>12245</v>
    </oc>
    <nc r="D22">
      <v>12325</v>
    </nc>
  </rcc>
  <rcc rId="21176" sId="3">
    <oc r="D23">
      <v>37440</v>
    </oc>
    <nc r="D23">
      <v>37535</v>
    </nc>
  </rcc>
  <rcc rId="21177" sId="3">
    <oc r="D24">
      <v>51335</v>
    </oc>
    <nc r="D24">
      <v>51635</v>
    </nc>
  </rcc>
  <rcc rId="21178" sId="3">
    <oc r="D25">
      <v>11425</v>
    </oc>
    <nc r="D25">
      <v>11485</v>
    </nc>
  </rcc>
  <rcc rId="21179" sId="3">
    <oc r="D27">
      <v>21100</v>
    </oc>
    <nc r="D27">
      <v>22125</v>
    </nc>
  </rcc>
  <rcc rId="21180" sId="3">
    <oc r="D28">
      <v>29625</v>
    </oc>
    <nc r="D28">
      <v>29825</v>
    </nc>
  </rcc>
  <rcc rId="21181" sId="3">
    <oc r="D29">
      <v>30575</v>
    </oc>
    <nc r="D29">
      <v>30715</v>
    </nc>
  </rcc>
  <rcc rId="21182" sId="3">
    <oc r="D30">
      <v>27820</v>
    </oc>
    <nc r="D30">
      <v>28115</v>
    </nc>
  </rcc>
  <rcc rId="21183" sId="3">
    <oc r="D31">
      <v>59950</v>
    </oc>
    <nc r="D31">
      <v>60400</v>
    </nc>
  </rcc>
  <rcc rId="21184" sId="3">
    <oc r="E7">
      <v>12311</v>
    </oc>
    <nc r="E7"/>
  </rcc>
  <rcc rId="21185" sId="3">
    <oc r="E8">
      <v>365</v>
    </oc>
    <nc r="E8"/>
  </rcc>
  <rcc rId="21186" sId="3">
    <oc r="E9">
      <v>14395</v>
    </oc>
    <nc r="E9"/>
  </rcc>
  <rcc rId="21187" sId="3">
    <oc r="E10">
      <v>12615</v>
    </oc>
    <nc r="E10"/>
  </rcc>
  <rcc rId="21188" sId="3">
    <oc r="E11">
      <v>845</v>
    </oc>
    <nc r="E11"/>
  </rcc>
  <rcc rId="21189" sId="3">
    <oc r="E12">
      <v>27935</v>
    </oc>
    <nc r="E12"/>
  </rcc>
  <rcc rId="21190" sId="3">
    <oc r="E13">
      <v>9185</v>
    </oc>
    <nc r="E13"/>
  </rcc>
  <rcc rId="21191" sId="3">
    <oc r="E14">
      <v>16895</v>
    </oc>
    <nc r="E14"/>
  </rcc>
  <rcc rId="21192" sId="3">
    <oc r="E15">
      <v>2035</v>
    </oc>
    <nc r="E15"/>
  </rcc>
  <rcc rId="21193" sId="3">
    <oc r="E16">
      <v>76625</v>
    </oc>
    <nc r="E16"/>
  </rcc>
  <rcc rId="21194" sId="3">
    <oc r="E17">
      <v>36475</v>
    </oc>
    <nc r="E17"/>
  </rcc>
  <rcc rId="21195" sId="3">
    <oc r="E18">
      <v>14105</v>
    </oc>
    <nc r="E18"/>
  </rcc>
  <rcc rId="21196" sId="3">
    <oc r="E19">
      <v>148355</v>
    </oc>
    <nc r="E19"/>
  </rcc>
  <rcc rId="21197" sId="3">
    <oc r="E20">
      <v>5900</v>
    </oc>
    <nc r="E20"/>
  </rcc>
  <rcc rId="21198" sId="3">
    <oc r="E21">
      <v>11700</v>
    </oc>
    <nc r="E21"/>
  </rcc>
  <rcc rId="21199" sId="3">
    <oc r="E22">
      <v>12325</v>
    </oc>
    <nc r="E22"/>
  </rcc>
  <rcc rId="21200" sId="3">
    <oc r="E23">
      <v>37535</v>
    </oc>
    <nc r="E23"/>
  </rcc>
  <rcc rId="21201" sId="3">
    <oc r="E24">
      <v>51635</v>
    </oc>
    <nc r="E24"/>
  </rcc>
  <rcc rId="21202" sId="3">
    <oc r="E25">
      <v>11485</v>
    </oc>
    <nc r="E25"/>
  </rcc>
  <rcc rId="21203" sId="3">
    <oc r="E26">
      <v>15</v>
    </oc>
    <nc r="E26"/>
  </rcc>
  <rcc rId="21204" sId="3">
    <oc r="E27">
      <v>22125</v>
    </oc>
    <nc r="E27"/>
  </rcc>
  <rcc rId="21205" sId="3">
    <oc r="E28">
      <v>29825</v>
    </oc>
    <nc r="E28"/>
  </rcc>
  <rcc rId="21206" sId="3">
    <oc r="E29">
      <v>30715</v>
    </oc>
    <nc r="E29"/>
  </rcc>
  <rcc rId="21207" sId="3">
    <oc r="E30">
      <v>28115</v>
    </oc>
    <nc r="E30"/>
  </rcc>
  <rcc rId="21208" sId="3">
    <oc r="E31">
      <v>60400</v>
    </oc>
    <nc r="E31"/>
  </rcc>
  <rcc rId="21209" sId="4">
    <oc r="E2" t="inlineStr">
      <is>
        <t>Декабрь</t>
      </is>
    </oc>
    <nc r="E2" t="inlineStr">
      <is>
        <t>Янваь</t>
      </is>
    </nc>
  </rcc>
  <rcc rId="21210" sId="4">
    <oc r="D7">
      <v>7935</v>
    </oc>
    <nc r="D7">
      <v>7965</v>
    </nc>
  </rcc>
  <rcc rId="21211" sId="4">
    <oc r="D8">
      <v>49535</v>
    </oc>
    <nc r="D8">
      <v>49825</v>
    </nc>
  </rcc>
  <rcc rId="21212" sId="4">
    <oc r="D9">
      <v>3950</v>
    </oc>
    <nc r="D9">
      <v>4100</v>
    </nc>
  </rcc>
  <rcc rId="21213" sId="4">
    <oc r="D10">
      <v>19905</v>
    </oc>
    <nc r="D10">
      <v>20230</v>
    </nc>
  </rcc>
  <rcc rId="21214" sId="4">
    <oc r="D11">
      <v>12595</v>
    </oc>
    <nc r="D11">
      <v>12725</v>
    </nc>
  </rcc>
  <rcc rId="21215" sId="4">
    <oc r="D12">
      <v>44765</v>
    </oc>
    <nc r="D12">
      <v>44905</v>
    </nc>
  </rcc>
  <rcc rId="21216" sId="4">
    <oc r="D13">
      <v>16565</v>
    </oc>
    <nc r="D13">
      <v>16695</v>
    </nc>
  </rcc>
  <rcc rId="21217" sId="4">
    <oc r="D14">
      <v>9180</v>
    </oc>
    <nc r="D14">
      <v>9220</v>
    </nc>
  </rcc>
  <rcc rId="21218" sId="4">
    <oc r="D15">
      <v>24795</v>
    </oc>
    <nc r="D15">
      <v>25075</v>
    </nc>
  </rcc>
  <rcc rId="21219" sId="4">
    <oc r="D16">
      <v>22290</v>
    </oc>
    <nc r="D16">
      <v>22810</v>
    </nc>
  </rcc>
  <rcc rId="21220" sId="4">
    <oc r="D17">
      <v>28390</v>
    </oc>
    <nc r="D17">
      <v>28650</v>
    </nc>
  </rcc>
  <rcc rId="21221" sId="4">
    <oc r="D18">
      <v>30140</v>
    </oc>
    <nc r="D18">
      <v>30425</v>
    </nc>
  </rcc>
  <rcc rId="21222" sId="4">
    <oc r="D19">
      <v>50860</v>
    </oc>
    <nc r="D19">
      <v>51165</v>
    </nc>
  </rcc>
  <rcc rId="21223" sId="4">
    <oc r="D20">
      <v>3455</v>
    </oc>
    <nc r="D20">
      <v>3550</v>
    </nc>
  </rcc>
  <rcc rId="21224" sId="4">
    <oc r="D21">
      <v>6895</v>
    </oc>
    <nc r="D21">
      <v>7145</v>
    </nc>
  </rcc>
  <rcc rId="21225" sId="4">
    <oc r="D22">
      <v>20110</v>
    </oc>
    <nc r="D22">
      <v>20375</v>
    </nc>
  </rcc>
  <rcc rId="21226" sId="4">
    <oc r="D23">
      <v>48845</v>
    </oc>
    <nc r="D23">
      <v>48885</v>
    </nc>
  </rcc>
  <rcc rId="21227" sId="4">
    <oc r="D24">
      <v>27340</v>
    </oc>
    <nc r="D24">
      <v>27620</v>
    </nc>
  </rcc>
  <rcc rId="21228" sId="4">
    <oc r="D25">
      <v>32820</v>
    </oc>
    <nc r="D25">
      <v>32985</v>
    </nc>
  </rcc>
  <rcc rId="21229" sId="4">
    <oc r="D26">
      <v>15085</v>
    </oc>
    <nc r="D26">
      <v>15345</v>
    </nc>
  </rcc>
  <rcc rId="21230" sId="4">
    <oc r="D27">
      <v>13185</v>
    </oc>
    <nc r="D27">
      <v>13440</v>
    </nc>
  </rcc>
  <rcc rId="21231" sId="4">
    <oc r="D28">
      <v>56275</v>
    </oc>
    <nc r="D28">
      <v>56425</v>
    </nc>
  </rcc>
  <rcc rId="21232" sId="4">
    <oc r="D29">
      <v>32230</v>
    </oc>
    <nc r="D29">
      <v>32515</v>
    </nc>
  </rcc>
  <rcc rId="21233" sId="4">
    <oc r="D30">
      <v>50830</v>
    </oc>
    <nc r="D30">
      <v>50835</v>
    </nc>
  </rcc>
  <rcc rId="21234" sId="4">
    <oc r="D31">
      <v>20285</v>
    </oc>
    <nc r="D31">
      <v>20330</v>
    </nc>
  </rcc>
  <rcc rId="21235" sId="4">
    <oc r="D32">
      <v>27160</v>
    </oc>
    <nc r="D32">
      <v>27425</v>
    </nc>
  </rcc>
  <rcc rId="21236" sId="4">
    <oc r="D33">
      <v>37295</v>
    </oc>
    <nc r="D33">
      <v>37395</v>
    </nc>
  </rcc>
  <rcc rId="21237" sId="4">
    <oc r="D34">
      <v>16730</v>
    </oc>
    <nc r="D34">
      <v>16980</v>
    </nc>
  </rcc>
  <rcc rId="21238" sId="4">
    <oc r="D35">
      <v>11460</v>
    </oc>
    <nc r="D35">
      <v>11475</v>
    </nc>
  </rcc>
  <rcc rId="21239" sId="4">
    <oc r="D36">
      <v>44215</v>
    </oc>
    <nc r="D36">
      <v>44715</v>
    </nc>
  </rcc>
  <rcc rId="21240" sId="4">
    <oc r="D37">
      <v>37170</v>
    </oc>
    <nc r="D37">
      <v>37385</v>
    </nc>
  </rcc>
  <rcc rId="21241" sId="4">
    <oc r="D38">
      <v>10540</v>
    </oc>
    <nc r="D38">
      <v>10695</v>
    </nc>
  </rcc>
  <rcc rId="21242" sId="4">
    <oc r="D39">
      <v>41740</v>
    </oc>
    <nc r="D39">
      <v>41835</v>
    </nc>
  </rcc>
  <rcc rId="21243" sId="4">
    <oc r="D40">
      <v>36445</v>
    </oc>
    <nc r="D40">
      <v>36580</v>
    </nc>
  </rcc>
  <rcc rId="21244" sId="4">
    <oc r="D41">
      <v>4235</v>
    </oc>
    <nc r="D41">
      <v>4245</v>
    </nc>
  </rcc>
  <rcc rId="21245" sId="4">
    <oc r="D42">
      <v>95940</v>
    </oc>
    <nc r="D42">
      <v>96385</v>
    </nc>
  </rcc>
  <rcc rId="21246" sId="4">
    <oc r="D43">
      <v>6810</v>
    </oc>
    <nc r="D43">
      <v>7125</v>
    </nc>
  </rcc>
  <rcc rId="21247" sId="4">
    <oc r="D44">
      <v>730</v>
    </oc>
    <nc r="D44">
      <v>855</v>
    </nc>
  </rcc>
  <rcc rId="21248" sId="4">
    <oc r="D45">
      <v>85405</v>
    </oc>
    <nc r="D45">
      <v>85660</v>
    </nc>
  </rcc>
  <rcc rId="21249" sId="4">
    <oc r="D46">
      <v>7790</v>
    </oc>
    <nc r="D46">
      <v>7900</v>
    </nc>
  </rcc>
  <rcc rId="21250" sId="4">
    <oc r="D47">
      <v>10340</v>
    </oc>
    <nc r="D47">
      <v>10470</v>
    </nc>
  </rcc>
  <rcc rId="21251" sId="4">
    <oc r="D48">
      <v>53670</v>
    </oc>
    <nc r="D48">
      <v>53865</v>
    </nc>
  </rcc>
  <rcc rId="21252" sId="4">
    <oc r="D49">
      <v>13375</v>
    </oc>
    <nc r="D49">
      <v>13515</v>
    </nc>
  </rcc>
  <rcc rId="21253" sId="4">
    <oc r="D50">
      <v>30400</v>
    </oc>
    <nc r="D50">
      <v>30615</v>
    </nc>
  </rcc>
  <rcc rId="21254" sId="4">
    <oc r="D51">
      <v>13780</v>
    </oc>
    <nc r="D51">
      <v>13985</v>
    </nc>
  </rcc>
  <rcc rId="21255" sId="4">
    <oc r="D52">
      <v>9085</v>
    </oc>
    <nc r="D52">
      <v>9195</v>
    </nc>
  </rcc>
  <rcc rId="21256" sId="4">
    <oc r="D53">
      <v>18645</v>
    </oc>
    <nc r="D53">
      <v>18780</v>
    </nc>
  </rcc>
  <rcc rId="21257" sId="4">
    <oc r="D54">
      <v>5505</v>
    </oc>
    <nc r="D54">
      <v>5560</v>
    </nc>
  </rcc>
  <rcc rId="21258" sId="4">
    <oc r="D55">
      <v>51200</v>
    </oc>
    <nc r="D55">
      <v>51470</v>
    </nc>
  </rcc>
  <rcc rId="21259" sId="4" odxf="1" dxf="1">
    <oc r="D56">
      <v>44505</v>
    </oc>
    <nc r="D56">
      <v>45425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1260" sId="4">
    <oc r="D57">
      <v>5100</v>
    </oc>
    <nc r="D57">
      <v>5165</v>
    </nc>
  </rcc>
  <rcc rId="21261" sId="4">
    <oc r="D58">
      <v>27130</v>
    </oc>
    <nc r="D58">
      <v>27325</v>
    </nc>
  </rcc>
  <rcc rId="21262" sId="4">
    <oc r="D59">
      <v>11580</v>
    </oc>
    <nc r="D59">
      <v>11720</v>
    </nc>
  </rcc>
  <rcc rId="21263" sId="4">
    <oc r="E7">
      <v>7965</v>
    </oc>
    <nc r="E7"/>
  </rcc>
  <rcc rId="21264" sId="4">
    <oc r="E8">
      <v>49825</v>
    </oc>
    <nc r="E8"/>
  </rcc>
  <rcc rId="21265" sId="4">
    <oc r="E9">
      <v>4100</v>
    </oc>
    <nc r="E9"/>
  </rcc>
  <rcc rId="21266" sId="4">
    <oc r="E10">
      <v>20230</v>
    </oc>
    <nc r="E10"/>
  </rcc>
  <rcc rId="21267" sId="4">
    <oc r="E11">
      <v>12725</v>
    </oc>
    <nc r="E11"/>
  </rcc>
  <rcc rId="21268" sId="4">
    <oc r="E12">
      <v>44905</v>
    </oc>
    <nc r="E12"/>
  </rcc>
  <rcc rId="21269" sId="4">
    <oc r="E13">
      <v>16695</v>
    </oc>
    <nc r="E13"/>
  </rcc>
  <rcc rId="21270" sId="4">
    <oc r="E14">
      <v>9220</v>
    </oc>
    <nc r="E14"/>
  </rcc>
  <rcc rId="21271" sId="4">
    <oc r="E15">
      <v>25075</v>
    </oc>
    <nc r="E15"/>
  </rcc>
  <rcc rId="21272" sId="4">
    <oc r="E16">
      <v>22810</v>
    </oc>
    <nc r="E16"/>
  </rcc>
  <rcc rId="21273" sId="4">
    <oc r="E17">
      <v>28650</v>
    </oc>
    <nc r="E17"/>
  </rcc>
  <rcc rId="21274" sId="4">
    <oc r="E18">
      <v>30425</v>
    </oc>
    <nc r="E18"/>
  </rcc>
  <rcc rId="21275" sId="4">
    <oc r="E19">
      <v>51165</v>
    </oc>
    <nc r="E19"/>
  </rcc>
  <rcc rId="21276" sId="4">
    <oc r="E20">
      <v>3550</v>
    </oc>
    <nc r="E20"/>
  </rcc>
  <rcc rId="21277" sId="4">
    <oc r="E21">
      <v>7145</v>
    </oc>
    <nc r="E21"/>
  </rcc>
  <rcc rId="21278" sId="4">
    <oc r="E22">
      <v>20375</v>
    </oc>
    <nc r="E22"/>
  </rcc>
  <rcc rId="21279" sId="4">
    <oc r="E23">
      <v>48885</v>
    </oc>
    <nc r="E23"/>
  </rcc>
  <rcc rId="21280" sId="4">
    <oc r="E24">
      <v>27620</v>
    </oc>
    <nc r="E24"/>
  </rcc>
  <rcc rId="21281" sId="4">
    <oc r="E25">
      <v>32985</v>
    </oc>
    <nc r="E25"/>
  </rcc>
  <rcc rId="21282" sId="4">
    <oc r="E26">
      <v>15345</v>
    </oc>
    <nc r="E26"/>
  </rcc>
  <rcc rId="21283" sId="4">
    <oc r="E27">
      <v>13440</v>
    </oc>
    <nc r="E27"/>
  </rcc>
  <rcc rId="21284" sId="4">
    <oc r="E28">
      <v>56425</v>
    </oc>
    <nc r="E28"/>
  </rcc>
  <rcc rId="21285" sId="4">
    <oc r="E29">
      <v>32515</v>
    </oc>
    <nc r="E29"/>
  </rcc>
  <rcc rId="21286" sId="4">
    <oc r="E30">
      <v>50835</v>
    </oc>
    <nc r="E30"/>
  </rcc>
  <rcc rId="21287" sId="4">
    <oc r="E31">
      <v>20330</v>
    </oc>
    <nc r="E31"/>
  </rcc>
  <rcc rId="21288" sId="4">
    <oc r="E32">
      <v>27425</v>
    </oc>
    <nc r="E32"/>
  </rcc>
  <rcc rId="21289" sId="4">
    <oc r="E33">
      <v>37395</v>
    </oc>
    <nc r="E33"/>
  </rcc>
  <rcc rId="21290" sId="4">
    <oc r="E34">
      <v>16980</v>
    </oc>
    <nc r="E34"/>
  </rcc>
  <rcc rId="21291" sId="4">
    <oc r="E35">
      <v>11475</v>
    </oc>
    <nc r="E35"/>
  </rcc>
  <rcc rId="21292" sId="4">
    <oc r="E36">
      <v>44715</v>
    </oc>
    <nc r="E36"/>
  </rcc>
  <rcc rId="21293" sId="4">
    <oc r="E37">
      <v>37385</v>
    </oc>
    <nc r="E37"/>
  </rcc>
  <rcc rId="21294" sId="4">
    <oc r="E38">
      <v>10695</v>
    </oc>
    <nc r="E38"/>
  </rcc>
  <rcc rId="21295" sId="4">
    <oc r="E39">
      <v>41835</v>
    </oc>
    <nc r="E39"/>
  </rcc>
  <rcc rId="21296" sId="4">
    <oc r="E40">
      <v>36580</v>
    </oc>
    <nc r="E40"/>
  </rcc>
  <rcc rId="21297" sId="4">
    <oc r="E41">
      <v>4245</v>
    </oc>
    <nc r="E41"/>
  </rcc>
  <rcc rId="21298" sId="4">
    <oc r="E42">
      <v>96385</v>
    </oc>
    <nc r="E42"/>
  </rcc>
  <rcc rId="21299" sId="4">
    <oc r="E43">
      <v>7125</v>
    </oc>
    <nc r="E43"/>
  </rcc>
  <rcc rId="21300" sId="4">
    <oc r="E44">
      <v>855</v>
    </oc>
    <nc r="E44"/>
  </rcc>
  <rcc rId="21301" sId="4">
    <oc r="E45">
      <v>85660</v>
    </oc>
    <nc r="E45"/>
  </rcc>
  <rcc rId="21302" sId="4">
    <oc r="E46">
      <v>7900</v>
    </oc>
    <nc r="E46"/>
  </rcc>
  <rcc rId="21303" sId="4">
    <oc r="E47">
      <v>10470</v>
    </oc>
    <nc r="E47"/>
  </rcc>
  <rcc rId="21304" sId="4">
    <oc r="E48">
      <v>53865</v>
    </oc>
    <nc r="E48"/>
  </rcc>
  <rcc rId="21305" sId="4">
    <oc r="E49">
      <v>13515</v>
    </oc>
    <nc r="E49"/>
  </rcc>
  <rcc rId="21306" sId="4">
    <oc r="E50">
      <v>30615</v>
    </oc>
    <nc r="E50"/>
  </rcc>
  <rcc rId="21307" sId="4">
    <oc r="E51">
      <v>13985</v>
    </oc>
    <nc r="E51"/>
  </rcc>
  <rcc rId="21308" sId="4">
    <oc r="E52">
      <v>9195</v>
    </oc>
    <nc r="E52"/>
  </rcc>
  <rcc rId="21309" sId="4">
    <oc r="E53">
      <v>18780</v>
    </oc>
    <nc r="E53"/>
  </rcc>
  <rcc rId="21310" sId="4">
    <oc r="E54">
      <v>5560</v>
    </oc>
    <nc r="E54"/>
  </rcc>
  <rcc rId="21311" sId="4">
    <oc r="E55">
      <v>51470</v>
    </oc>
    <nc r="E55"/>
  </rcc>
  <rcc rId="21312" sId="4">
    <oc r="E56">
      <v>45425</v>
    </oc>
    <nc r="E56"/>
  </rcc>
  <rcc rId="21313" sId="4">
    <oc r="E57">
      <v>5165</v>
    </oc>
    <nc r="E57"/>
  </rcc>
  <rcc rId="21314" sId="4">
    <oc r="E58">
      <v>27325</v>
    </oc>
    <nc r="E58"/>
  </rcc>
  <rcc rId="21315" sId="4">
    <oc r="E59">
      <v>11720</v>
    </oc>
    <nc r="E59"/>
  </rcc>
  <rcc rId="21316" sId="5">
    <oc r="E2" t="inlineStr">
      <is>
        <t>Декабрь</t>
      </is>
    </oc>
    <nc r="E2" t="inlineStr">
      <is>
        <t>Январь</t>
      </is>
    </nc>
  </rcc>
  <rcc rId="21317" sId="5">
    <oc r="D6">
      <v>12980</v>
    </oc>
    <nc r="D6">
      <v>13080</v>
    </nc>
  </rcc>
  <rcc rId="21318" sId="5">
    <oc r="D7">
      <v>5250</v>
    </oc>
    <nc r="D7">
      <v>5285</v>
    </nc>
  </rcc>
  <rcc rId="21319" sId="5">
    <oc r="D8">
      <v>11520</v>
    </oc>
    <nc r="D8">
      <v>11770</v>
    </nc>
  </rcc>
  <rcc rId="21320" sId="5">
    <oc r="D9">
      <v>8780</v>
    </oc>
    <nc r="D9">
      <v>9005</v>
    </nc>
  </rcc>
  <rcc rId="21321" sId="5">
    <oc r="D10">
      <v>17995</v>
    </oc>
    <nc r="D10">
      <v>18210</v>
    </nc>
  </rcc>
  <rcc rId="21322" sId="5">
    <oc r="D11">
      <v>45225</v>
    </oc>
    <nc r="D11">
      <v>45300</v>
    </nc>
  </rcc>
  <rcc rId="21323" sId="5">
    <oc r="D12">
      <v>17520</v>
    </oc>
    <nc r="D12">
      <v>17935</v>
    </nc>
  </rcc>
  <rcc rId="21324" sId="5">
    <oc r="D13">
      <v>12840</v>
    </oc>
    <nc r="D13">
      <v>12945</v>
    </nc>
  </rcc>
  <rcc rId="21325" sId="5" odxf="1" dxf="1">
    <oc r="D14">
      <v>69070</v>
    </oc>
    <nc r="D14">
      <v>69285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1326" sId="5">
    <oc r="D15">
      <v>20020</v>
    </oc>
    <nc r="D15">
      <v>20085</v>
    </nc>
  </rcc>
  <rcc rId="21327" sId="5">
    <oc r="D16">
      <v>5605</v>
    </oc>
    <nc r="D16">
      <v>5750</v>
    </nc>
  </rcc>
  <rcc rId="21328" sId="5">
    <oc r="D17">
      <v>32215</v>
    </oc>
    <nc r="D17">
      <v>32390</v>
    </nc>
  </rcc>
  <rcc rId="21329" sId="5">
    <oc r="D18">
      <v>16630</v>
    </oc>
    <nc r="D18">
      <v>16845</v>
    </nc>
  </rcc>
  <rcc rId="21330" sId="5">
    <oc r="D19">
      <v>10980</v>
    </oc>
    <nc r="D19">
      <v>11300</v>
    </nc>
  </rcc>
  <rcc rId="21331" sId="5">
    <oc r="D20">
      <v>50340</v>
    </oc>
    <nc r="D20">
      <v>50855</v>
    </nc>
  </rcc>
  <rcc rId="21332" sId="5">
    <oc r="D21">
      <v>69340</v>
    </oc>
    <nc r="D21">
      <v>69590</v>
    </nc>
  </rcc>
  <rcc rId="21333" sId="5">
    <oc r="D22">
      <v>50250</v>
    </oc>
    <nc r="D22">
      <v>50645</v>
    </nc>
  </rcc>
  <rcc rId="21334" sId="5">
    <oc r="D23">
      <v>10395</v>
    </oc>
    <nc r="D23">
      <v>10535</v>
    </nc>
  </rcc>
  <rcc rId="21335" sId="5">
    <oc r="D24">
      <v>7035</v>
    </oc>
    <nc r="D24">
      <v>7110</v>
    </nc>
  </rcc>
  <rcc rId="21336" sId="5">
    <oc r="D25">
      <v>14460</v>
    </oc>
    <nc r="D25">
      <v>14480</v>
    </nc>
  </rcc>
  <rcc rId="21337" sId="5">
    <oc r="D26">
      <v>8525</v>
    </oc>
    <nc r="D26">
      <v>8590</v>
    </nc>
  </rcc>
  <rcc rId="21338" sId="5">
    <oc r="D27">
      <v>2185</v>
    </oc>
    <nc r="D27">
      <v>2445</v>
    </nc>
  </rcc>
  <rcc rId="21339" sId="5">
    <oc r="D28">
      <v>5270</v>
    </oc>
    <nc r="D28">
      <v>5450</v>
    </nc>
  </rcc>
  <rcc rId="21340" sId="5">
    <oc r="D29">
      <v>18370</v>
    </oc>
    <nc r="D29">
      <v>18785</v>
    </nc>
  </rcc>
  <rcc rId="21341" sId="5">
    <oc r="D30">
      <v>59555</v>
    </oc>
    <nc r="D30">
      <v>59800</v>
    </nc>
  </rcc>
  <rcc rId="21342" sId="5">
    <oc r="D31">
      <v>18400</v>
    </oc>
    <nc r="D31">
      <v>18610</v>
    </nc>
  </rcc>
  <rcc rId="21343" sId="5">
    <oc r="D32">
      <v>17925</v>
    </oc>
    <nc r="D32">
      <v>18060</v>
    </nc>
  </rcc>
  <rcc rId="21344" sId="5">
    <oc r="D33">
      <v>54285</v>
    </oc>
    <nc r="D33">
      <v>54390</v>
    </nc>
  </rcc>
  <rcc rId="21345" sId="5">
    <oc r="D34">
      <v>12735</v>
    </oc>
    <nc r="D34">
      <v>12845</v>
    </nc>
  </rcc>
  <rcc rId="21346" sId="5">
    <oc r="D35">
      <v>10080</v>
    </oc>
    <nc r="D35">
      <v>10180</v>
    </nc>
  </rcc>
  <rcc rId="21347" sId="5">
    <oc r="D36">
      <v>67575</v>
    </oc>
    <nc r="D36">
      <v>67815</v>
    </nc>
  </rcc>
  <rcc rId="21348" sId="5">
    <oc r="D37">
      <v>25265</v>
    </oc>
    <nc r="D37">
      <v>25500</v>
    </nc>
  </rcc>
  <rcc rId="21349" sId="5">
    <oc r="D38">
      <v>89035</v>
    </oc>
    <nc r="D38">
      <v>89340</v>
    </nc>
  </rcc>
  <rcc rId="21350" sId="5">
    <oc r="D39">
      <v>10975</v>
    </oc>
    <nc r="D39">
      <v>11165</v>
    </nc>
  </rcc>
  <rcc rId="21351" sId="5">
    <oc r="D40">
      <v>63350</v>
    </oc>
    <nc r="D40">
      <v>63530</v>
    </nc>
  </rcc>
  <rcc rId="21352" sId="5">
    <oc r="D41">
      <v>17570</v>
    </oc>
    <nc r="D41">
      <v>17790</v>
    </nc>
  </rcc>
  <rcc rId="21353" sId="5">
    <oc r="D42">
      <v>105580</v>
    </oc>
    <nc r="D42">
      <v>105890</v>
    </nc>
  </rcc>
  <rcc rId="21354" sId="5">
    <oc r="D43">
      <v>12800</v>
    </oc>
    <nc r="D43">
      <v>12980</v>
    </nc>
  </rcc>
  <rcc rId="21355" sId="5">
    <oc r="D44">
      <v>23400</v>
    </oc>
    <nc r="D44">
      <v>23425</v>
    </nc>
  </rcc>
  <rcc rId="21356" sId="5">
    <oc r="D45">
      <v>18910</v>
    </oc>
    <nc r="D45">
      <v>19070</v>
    </nc>
  </rcc>
  <rcc rId="21357" sId="5">
    <oc r="D46">
      <v>30745</v>
    </oc>
    <nc r="D46">
      <v>30800</v>
    </nc>
  </rcc>
  <rcc rId="21358" sId="5">
    <oc r="D47">
      <v>8660</v>
    </oc>
    <nc r="D47">
      <v>8880</v>
    </nc>
  </rcc>
  <rcc rId="21359" sId="5">
    <oc r="D48">
      <v>24395</v>
    </oc>
    <nc r="D48">
      <v>24510</v>
    </nc>
  </rcc>
  <rcc rId="21360" sId="5">
    <oc r="D49">
      <v>33185</v>
    </oc>
    <nc r="D49">
      <v>33450</v>
    </nc>
  </rcc>
  <rcc rId="21361" sId="5">
    <oc r="D50">
      <v>18305</v>
    </oc>
    <nc r="D50">
      <v>18405</v>
    </nc>
  </rcc>
  <rcc rId="21362" sId="5">
    <oc r="D51">
      <v>225</v>
    </oc>
    <nc r="D51">
      <v>450</v>
    </nc>
  </rcc>
  <rcc rId="21363" sId="5">
    <oc r="D52">
      <v>20900</v>
    </oc>
    <nc r="D52">
      <v>21100</v>
    </nc>
  </rcc>
  <rcc rId="21364" sId="5">
    <oc r="D53">
      <v>35940</v>
    </oc>
    <nc r="D53">
      <v>36025</v>
    </nc>
  </rcc>
  <rcc rId="21365" sId="5">
    <oc r="D54">
      <v>39455</v>
    </oc>
    <nc r="D54">
      <v>39870</v>
    </nc>
  </rcc>
  <rcc rId="21366" sId="5">
    <oc r="D55">
      <v>6400</v>
    </oc>
    <nc r="D55">
      <v>6660</v>
    </nc>
  </rcc>
  <rcc rId="21367" sId="5">
    <oc r="D56">
      <v>255595</v>
    </oc>
    <nc r="D56">
      <v>256935</v>
    </nc>
  </rcc>
  <rcc rId="21368" sId="5">
    <oc r="D57">
      <v>31405</v>
    </oc>
    <nc r="D57">
      <v>31435</v>
    </nc>
  </rcc>
  <rcc rId="21369" sId="5">
    <oc r="D58">
      <v>5200</v>
    </oc>
    <nc r="D58">
      <v>5635</v>
    </nc>
  </rcc>
  <rcc rId="21370" sId="5">
    <oc r="D59">
      <v>66035</v>
    </oc>
    <nc r="D59">
      <v>66090</v>
    </nc>
  </rcc>
  <rcc rId="21371" sId="5">
    <oc r="D61">
      <v>3000</v>
    </oc>
    <nc r="D61">
      <v>3075</v>
    </nc>
  </rcc>
  <rcc rId="21372" sId="5">
    <oc r="D62">
      <v>7830</v>
    </oc>
    <nc r="D62">
      <v>7935</v>
    </nc>
  </rcc>
  <rcc rId="21373" sId="5">
    <oc r="D63">
      <v>130</v>
    </oc>
    <nc r="D63">
      <v>260</v>
    </nc>
  </rcc>
  <rcc rId="21374" sId="5">
    <oc r="D64">
      <v>17995</v>
    </oc>
    <nc r="D64">
      <v>18160</v>
    </nc>
  </rcc>
  <rcc rId="21375" sId="5">
    <oc r="D65">
      <v>6035</v>
    </oc>
    <nc r="D65">
      <v>6135</v>
    </nc>
  </rcc>
  <rcc rId="21376" sId="5">
    <oc r="D66">
      <v>21700</v>
    </oc>
    <nc r="D66">
      <v>21895</v>
    </nc>
  </rcc>
  <rcc rId="21377" sId="5">
    <oc r="D67">
      <v>25395</v>
    </oc>
    <nc r="D67">
      <v>25925</v>
    </nc>
  </rcc>
  <rcc rId="21378" sId="5">
    <oc r="D68">
      <v>5305</v>
    </oc>
    <nc r="D68">
      <v>5370</v>
    </nc>
  </rcc>
  <rcc rId="21379" sId="5">
    <oc r="D70">
      <v>20175</v>
    </oc>
    <nc r="D70">
      <v>20230</v>
    </nc>
  </rcc>
  <rcc rId="21380" sId="5">
    <oc r="D71">
      <v>34830</v>
    </oc>
    <nc r="D71">
      <v>35020</v>
    </nc>
  </rcc>
  <rcc rId="21381" sId="5">
    <oc r="D72">
      <v>31550</v>
    </oc>
    <nc r="D72">
      <v>31720</v>
    </nc>
  </rcc>
  <rcc rId="21382" sId="5">
    <oc r="D73">
      <v>3245</v>
    </oc>
    <nc r="D73">
      <v>3355</v>
    </nc>
  </rcc>
  <rcc rId="21383" sId="5">
    <oc r="D74">
      <v>4425</v>
    </oc>
    <nc r="D74">
      <v>4680</v>
    </nc>
  </rcc>
  <rcc rId="21384" sId="5">
    <oc r="D75">
      <v>5075</v>
    </oc>
    <nc r="D75">
      <v>5110</v>
    </nc>
  </rcc>
  <rcc rId="21385" sId="5">
    <oc r="D76">
      <v>53070</v>
    </oc>
    <nc r="D76">
      <v>53615</v>
    </nc>
  </rcc>
  <rcc rId="21386" sId="5">
    <oc r="D77">
      <v>11340</v>
    </oc>
    <nc r="D77">
      <v>11495</v>
    </nc>
  </rcc>
  <rcc rId="21387" sId="5">
    <oc r="D78">
      <v>11215</v>
    </oc>
    <nc r="D78">
      <v>11375</v>
    </nc>
  </rcc>
  <rcc rId="21388" sId="5">
    <oc r="D79">
      <v>7360</v>
    </oc>
    <nc r="D79">
      <v>7565</v>
    </nc>
  </rcc>
  <rcc rId="21389" sId="5">
    <oc r="D80">
      <v>5815</v>
    </oc>
    <nc r="D80">
      <v>6025</v>
    </nc>
  </rcc>
  <rcc rId="21390" sId="5">
    <oc r="D81">
      <v>9945</v>
    </oc>
    <nc r="D81">
      <v>10015</v>
    </nc>
  </rcc>
  <rcc rId="21391" sId="5">
    <oc r="D82">
      <v>1810</v>
    </oc>
    <nc r="D82">
      <v>1860</v>
    </nc>
  </rcc>
  <rcc rId="21392" sId="5">
    <oc r="D83">
      <v>15015</v>
    </oc>
    <nc r="D83">
      <v>15050</v>
    </nc>
  </rcc>
  <rcc rId="21393" sId="5">
    <oc r="D85">
      <v>25045</v>
    </oc>
    <nc r="D85">
      <v>25080</v>
    </nc>
  </rcc>
  <rcc rId="21394" sId="5">
    <oc r="D86">
      <v>26790</v>
    </oc>
    <nc r="D86">
      <v>26860</v>
    </nc>
  </rcc>
  <rcc rId="21395" sId="5">
    <oc r="D87">
      <v>8345</v>
    </oc>
    <nc r="D87">
      <v>8405</v>
    </nc>
  </rcc>
  <rcc rId="21396" sId="5">
    <oc r="D88">
      <v>2970</v>
    </oc>
    <nc r="D88">
      <v>2975</v>
    </nc>
  </rcc>
  <rcc rId="21397" sId="5">
    <oc r="D89">
      <v>31210</v>
    </oc>
    <nc r="D89">
      <v>31895</v>
    </nc>
  </rcc>
  <rcc rId="21398" sId="5">
    <oc r="D90">
      <v>26740</v>
    </oc>
    <nc r="D90">
      <v>26825</v>
    </nc>
  </rcc>
  <rcc rId="21399" sId="5">
    <oc r="D91">
      <v>63375</v>
    </oc>
    <nc r="D91">
      <v>63835</v>
    </nc>
  </rcc>
  <rcc rId="21400" sId="5">
    <oc r="D92">
      <v>39305</v>
    </oc>
    <nc r="D92">
      <v>39395</v>
    </nc>
  </rcc>
  <rcc rId="21401" sId="5">
    <oc r="D94">
      <v>270</v>
    </oc>
    <nc r="D94">
      <v>525</v>
    </nc>
  </rcc>
  <rcc rId="21402" sId="5">
    <oc r="D95">
      <v>18260</v>
    </oc>
    <nc r="D95">
      <v>18660</v>
    </nc>
  </rcc>
  <rcc rId="21403" sId="5">
    <oc r="D96">
      <v>7100</v>
    </oc>
    <nc r="D96">
      <v>7705</v>
    </nc>
  </rcc>
  <rcc rId="21404" sId="5">
    <oc r="D97">
      <v>32260</v>
    </oc>
    <nc r="D97">
      <v>32565</v>
    </nc>
  </rcc>
  <rcc rId="21405" sId="5">
    <oc r="D98">
      <v>7705</v>
    </oc>
    <nc r="D98">
      <v>7810</v>
    </nc>
  </rcc>
  <rcc rId="21406" sId="5">
    <oc r="D99">
      <v>41815</v>
    </oc>
    <nc r="D99">
      <v>42260</v>
    </nc>
  </rcc>
  <rcc rId="21407" sId="5">
    <oc r="D100">
      <v>29565</v>
    </oc>
    <nc r="D100">
      <v>29780</v>
    </nc>
  </rcc>
  <rcc rId="21408" sId="5">
    <oc r="D101">
      <v>28345</v>
    </oc>
    <nc r="D101">
      <v>28800</v>
    </nc>
  </rcc>
  <rcc rId="21409" sId="5">
    <oc r="D102">
      <v>15435</v>
    </oc>
    <nc r="D102">
      <v>15745</v>
    </nc>
  </rcc>
  <rcc rId="21410" sId="5">
    <oc r="D103">
      <v>13530</v>
    </oc>
    <nc r="D103">
      <v>13685</v>
    </nc>
  </rcc>
  <rcc rId="21411" sId="5">
    <oc r="D104">
      <v>23105</v>
    </oc>
    <nc r="D104">
      <v>23245</v>
    </nc>
  </rcc>
  <rcc rId="21412" sId="5">
    <oc r="D105">
      <v>3460</v>
    </oc>
    <nc r="D105">
      <v>3590</v>
    </nc>
  </rcc>
  <rcc rId="21413" sId="5">
    <oc r="D106">
      <v>8300</v>
    </oc>
    <nc r="D106">
      <v>8425</v>
    </nc>
  </rcc>
  <rcc rId="21414" sId="5">
    <oc r="D108">
      <v>96390</v>
    </oc>
    <nc r="D108">
      <v>96615</v>
    </nc>
  </rcc>
  <rcc rId="21415" sId="5">
    <oc r="D109">
      <v>34940</v>
    </oc>
    <nc r="D109">
      <v>34960</v>
    </nc>
  </rcc>
  <rcc rId="21416" sId="5">
    <oc r="D110">
      <v>11760</v>
    </oc>
    <nc r="D110">
      <v>12245</v>
    </nc>
  </rcc>
  <rcc rId="21417" sId="5">
    <oc r="D111">
      <v>23910</v>
    </oc>
    <nc r="D111">
      <v>24270</v>
    </nc>
  </rcc>
  <rcc rId="21418" sId="5">
    <oc r="D112">
      <v>4485</v>
    </oc>
    <nc r="D112">
      <v>4595</v>
    </nc>
  </rcc>
  <rcc rId="21419" sId="5">
    <oc r="D113">
      <v>18570</v>
    </oc>
    <nc r="D113">
      <v>18770</v>
    </nc>
  </rcc>
  <rcc rId="21420" sId="5">
    <oc r="D114">
      <v>10420</v>
    </oc>
    <nc r="D114">
      <v>10580</v>
    </nc>
  </rcc>
  <rcc rId="21421" sId="5">
    <oc r="D115">
      <v>45625</v>
    </oc>
    <nc r="D115">
      <v>45845</v>
    </nc>
  </rcc>
  <rcc rId="21422" sId="5">
    <oc r="D116">
      <v>34890</v>
    </oc>
    <nc r="D116">
      <v>34940</v>
    </nc>
  </rcc>
  <rcc rId="21423" sId="5">
    <oc r="D117">
      <v>94745</v>
    </oc>
    <nc r="D117">
      <v>94990</v>
    </nc>
  </rcc>
  <rcc rId="21424" sId="5">
    <oc r="D118">
      <v>38180</v>
    </oc>
    <nc r="D118">
      <v>38690</v>
    </nc>
  </rcc>
  <rcc rId="21425" sId="5">
    <oc r="D119">
      <v>1205</v>
    </oc>
    <nc r="D119">
      <v>1650</v>
    </nc>
  </rcc>
  <rcc rId="21426" sId="5">
    <oc r="D120">
      <v>85645</v>
    </oc>
    <nc r="D120">
      <v>85885</v>
    </nc>
  </rcc>
  <rcc rId="21427" sId="5">
    <oc r="D121">
      <v>82505</v>
    </oc>
    <nc r="D121">
      <v>82715</v>
    </nc>
  </rcc>
  <rcc rId="21428" sId="5">
    <oc r="D122">
      <v>15445</v>
    </oc>
    <nc r="D122">
      <v>15675</v>
    </nc>
  </rcc>
  <rcc rId="21429" sId="5">
    <oc r="D123">
      <v>4765</v>
    </oc>
    <nc r="D123">
      <v>4835</v>
    </nc>
  </rcc>
  <rcc rId="21430" sId="5">
    <oc r="D124">
      <v>7825</v>
    </oc>
    <nc r="D124">
      <v>7985</v>
    </nc>
  </rcc>
  <rcc rId="21431" sId="5">
    <oc r="D125">
      <v>9070</v>
    </oc>
    <nc r="D125">
      <v>9200</v>
    </nc>
  </rcc>
  <rcc rId="21432" sId="5">
    <oc r="D126">
      <v>29760</v>
    </oc>
    <nc r="D126">
      <v>29995</v>
    </nc>
  </rcc>
  <rcc rId="21433" sId="5">
    <oc r="D127">
      <v>57040</v>
    </oc>
    <nc r="D127">
      <v>57640</v>
    </nc>
  </rcc>
  <rcc rId="21434" sId="5">
    <oc r="D128">
      <v>7185</v>
    </oc>
    <nc r="D128">
      <v>7525</v>
    </nc>
  </rcc>
  <rcc rId="21435" sId="5">
    <oc r="D129">
      <v>14995</v>
    </oc>
    <nc r="D129">
      <v>15145</v>
    </nc>
  </rcc>
  <rcc rId="21436" sId="5">
    <oc r="D130">
      <v>10815</v>
    </oc>
    <nc r="D130">
      <v>11140</v>
    </nc>
  </rcc>
  <rcc rId="21437" sId="5">
    <oc r="D131">
      <v>7735</v>
    </oc>
    <nc r="D131">
      <v>7835</v>
    </nc>
  </rcc>
  <rcc rId="21438" sId="5">
    <oc r="D132">
      <v>8995</v>
    </oc>
    <nc r="D132">
      <v>9080</v>
    </nc>
  </rcc>
  <rcc rId="21439" sId="5">
    <oc r="D133">
      <v>18245</v>
    </oc>
    <nc r="D133">
      <v>18355</v>
    </nc>
  </rcc>
  <rcc rId="21440" sId="5">
    <oc r="D134">
      <v>17100</v>
    </oc>
    <nc r="D134">
      <v>17225</v>
    </nc>
  </rcc>
  <rcc rId="21441" sId="5">
    <oc r="D135">
      <v>30030</v>
    </oc>
    <nc r="D135">
      <v>30205</v>
    </nc>
  </rcc>
  <rcc rId="21442" sId="5">
    <oc r="D136">
      <v>57250</v>
    </oc>
    <nc r="D136">
      <v>57490</v>
    </nc>
  </rcc>
  <rcc rId="21443" sId="5">
    <oc r="D137">
      <v>27875</v>
    </oc>
    <nc r="D137">
      <v>28065</v>
    </nc>
  </rcc>
  <rcc rId="21444" sId="5">
    <oc r="D138">
      <v>27025</v>
    </oc>
    <nc r="D138">
      <v>27325</v>
    </nc>
  </rcc>
  <rcc rId="21445" sId="5">
    <oc r="D139">
      <v>39795</v>
    </oc>
    <nc r="D139">
      <v>39930</v>
    </nc>
  </rcc>
  <rcc rId="21446" sId="5">
    <oc r="D140">
      <v>18045</v>
    </oc>
    <nc r="D140">
      <v>18155</v>
    </nc>
  </rcc>
  <rcc rId="21447" sId="5">
    <oc r="D141">
      <v>8190</v>
    </oc>
    <nc r="D141">
      <v>8365</v>
    </nc>
  </rcc>
  <rcc rId="21448" sId="5">
    <oc r="D142">
      <v>25580</v>
    </oc>
    <nc r="D142">
      <v>25885</v>
    </nc>
  </rcc>
  <rcc rId="21449" sId="5">
    <oc r="D143">
      <v>40985</v>
    </oc>
    <nc r="D143">
      <v>41075</v>
    </nc>
  </rcc>
  <rcc rId="21450" sId="5">
    <oc r="D144">
      <v>54400</v>
    </oc>
    <nc r="D144">
      <v>54895</v>
    </nc>
  </rcc>
  <rcc rId="21451" sId="5">
    <oc r="D145">
      <v>9660</v>
    </oc>
    <nc r="D145">
      <v>9825</v>
    </nc>
  </rcc>
  <rcc rId="21452" sId="5">
    <oc r="D146">
      <v>11215</v>
    </oc>
    <nc r="D146">
      <v>11490</v>
    </nc>
  </rcc>
  <rcc rId="21453" sId="5">
    <oc r="D147">
      <v>27920</v>
    </oc>
    <nc r="D147">
      <v>28165</v>
    </nc>
  </rcc>
  <rcc rId="21454" sId="5">
    <oc r="D148">
      <v>12900</v>
    </oc>
    <nc r="D148">
      <v>12975</v>
    </nc>
  </rcc>
  <rcc rId="21455" sId="5">
    <oc r="D149">
      <v>39555</v>
    </oc>
    <nc r="D149">
      <v>39685</v>
    </nc>
  </rcc>
  <rcc rId="21456" sId="5">
    <oc r="D150">
      <v>38240</v>
    </oc>
    <nc r="D150">
      <v>38365</v>
    </nc>
  </rcc>
  <rcc rId="21457" sId="5">
    <oc r="D151">
      <v>43335</v>
    </oc>
    <nc r="D151">
      <v>43545</v>
    </nc>
  </rcc>
  <rcc rId="21458" sId="5">
    <oc r="D152">
      <v>22520</v>
    </oc>
    <nc r="D152">
      <v>22625</v>
    </nc>
  </rcc>
  <rcc rId="21459" sId="5">
    <oc r="D154">
      <v>28060</v>
    </oc>
    <nc r="D154">
      <v>28235</v>
    </nc>
  </rcc>
  <rcc rId="21460" sId="5">
    <oc r="D155">
      <v>73055</v>
    </oc>
    <nc r="D155">
      <v>73640</v>
    </nc>
  </rcc>
  <rcc rId="21461" sId="5">
    <oc r="D156">
      <v>23130</v>
    </oc>
    <nc r="D156">
      <v>23460</v>
    </nc>
  </rcc>
  <rcc rId="21462" sId="5">
    <oc r="D157">
      <v>35000</v>
    </oc>
    <nc r="D157">
      <v>35190</v>
    </nc>
  </rcc>
  <rcc rId="21463" sId="5">
    <oc r="D158">
      <v>3500</v>
    </oc>
    <nc r="D158">
      <v>3690</v>
    </nc>
  </rcc>
  <rcc rId="21464" sId="5">
    <oc r="D159">
      <v>7120</v>
    </oc>
    <nc r="D159">
      <v>7225</v>
    </nc>
  </rcc>
  <rcc rId="21465" sId="5">
    <oc r="D160">
      <v>11525</v>
    </oc>
    <nc r="D160">
      <v>11900</v>
    </nc>
  </rcc>
  <rcc rId="21466" sId="5">
    <oc r="D161">
      <v>91095</v>
    </oc>
    <nc r="D161">
      <v>91255</v>
    </nc>
  </rcc>
  <rcc rId="21467" sId="5">
    <oc r="D162">
      <v>70365</v>
    </oc>
    <nc r="D162">
      <v>71000</v>
    </nc>
  </rcc>
  <rcc rId="21468" sId="5">
    <oc r="D163">
      <v>18515</v>
    </oc>
    <nc r="D163">
      <v>18770</v>
    </nc>
  </rcc>
  <rcc rId="21469" sId="5">
    <oc r="D164">
      <v>46445</v>
    </oc>
    <nc r="D164">
      <v>46480</v>
    </nc>
  </rcc>
  <rcc rId="21470" sId="5">
    <oc r="D166">
      <v>22080</v>
    </oc>
    <nc r="D166">
      <v>22240</v>
    </nc>
  </rcc>
  <rcc rId="21471" sId="5">
    <oc r="D167">
      <v>375</v>
    </oc>
    <nc r="D167">
      <v>500</v>
    </nc>
  </rcc>
  <rcc rId="21472" sId="5">
    <oc r="D168">
      <v>12670</v>
    </oc>
    <nc r="D168">
      <v>12770</v>
    </nc>
  </rcc>
  <rcc rId="21473" sId="5">
    <oc r="D169">
      <v>12220</v>
    </oc>
    <nc r="D169">
      <v>12315</v>
    </nc>
  </rcc>
  <rcc rId="21474" sId="5">
    <oc r="D170">
      <v>9640</v>
    </oc>
    <nc r="D170">
      <v>9870</v>
    </nc>
  </rcc>
  <rcc rId="21475" sId="5">
    <oc r="D171">
      <v>69080</v>
    </oc>
    <nc r="D171">
      <v>69320</v>
    </nc>
  </rcc>
  <rcc rId="21476" sId="5">
    <oc r="D172">
      <v>38840</v>
    </oc>
    <nc r="D172">
      <v>39005</v>
    </nc>
  </rcc>
  <rcc rId="21477" sId="5">
    <oc r="D173">
      <v>18040</v>
    </oc>
    <nc r="D173">
      <v>18265</v>
    </nc>
  </rcc>
  <rcc rId="21478" sId="5">
    <oc r="D174">
      <v>9270</v>
    </oc>
    <nc r="D174">
      <v>9395</v>
    </nc>
  </rcc>
  <rcc rId="21479" sId="5">
    <oc r="D175">
      <v>51225</v>
    </oc>
    <nc r="D175">
      <v>51765</v>
    </nc>
  </rcc>
  <rcc rId="21480" sId="5">
    <oc r="D176">
      <v>44335</v>
    </oc>
    <nc r="D176">
      <v>44470</v>
    </nc>
  </rcc>
  <rcc rId="21481" sId="5">
    <oc r="D177">
      <v>31095</v>
    </oc>
    <nc r="D177">
      <v>31540</v>
    </nc>
  </rcc>
  <rcc rId="21482" sId="5">
    <oc r="D178">
      <v>126455</v>
    </oc>
    <nc r="D178">
      <v>126875</v>
    </nc>
  </rcc>
  <rcc rId="21483" sId="5">
    <oc r="D179">
      <v>47290</v>
    </oc>
    <nc r="D179">
      <v>47600</v>
    </nc>
  </rcc>
  <rcc rId="21484" sId="5">
    <oc r="D180">
      <v>37800</v>
    </oc>
    <nc r="D180">
      <v>37980</v>
    </nc>
  </rcc>
  <rcc rId="21485" sId="5">
    <oc r="D181">
      <v>9030</v>
    </oc>
    <nc r="D181">
      <v>9175</v>
    </nc>
  </rcc>
  <rcc rId="21486" sId="5">
    <oc r="D182">
      <v>7990</v>
    </oc>
    <nc r="D182">
      <v>8145</v>
    </nc>
  </rcc>
  <rcc rId="21487" sId="5">
    <oc r="D183">
      <v>30500</v>
    </oc>
    <nc r="D183">
      <v>30635</v>
    </nc>
  </rcc>
  <rcc rId="21488" sId="5">
    <oc r="D184">
      <v>21810</v>
    </oc>
    <nc r="D184">
      <v>22100</v>
    </nc>
  </rcc>
  <rcc rId="21489" sId="5">
    <oc r="D185">
      <v>9545</v>
    </oc>
    <nc r="D185">
      <v>9705</v>
    </nc>
  </rcc>
  <rcc rId="21490" sId="5">
    <oc r="D186">
      <v>17160</v>
    </oc>
    <nc r="D186">
      <v>17365</v>
    </nc>
  </rcc>
  <rcc rId="21491" sId="5">
    <oc r="D187">
      <v>40125</v>
    </oc>
    <nc r="D187">
      <v>40180</v>
    </nc>
  </rcc>
  <rcc rId="21492" sId="5">
    <oc r="D188">
      <v>12355</v>
    </oc>
    <nc r="D188">
      <v>12490</v>
    </nc>
  </rcc>
  <rcc rId="21493" sId="5">
    <oc r="D189">
      <v>120555</v>
    </oc>
    <nc r="D189">
      <v>120830</v>
    </nc>
  </rcc>
  <rcc rId="21494" sId="5">
    <oc r="D190">
      <v>5595</v>
    </oc>
    <nc r="D190">
      <v>5840</v>
    </nc>
  </rcc>
  <rcc rId="21495" sId="5">
    <oc r="D191">
      <v>23250</v>
    </oc>
    <nc r="D191">
      <v>23610</v>
    </nc>
  </rcc>
  <rcc rId="21496" sId="5">
    <oc r="D192">
      <v>31415</v>
    </oc>
    <nc r="D192">
      <v>31640</v>
    </nc>
  </rcc>
  <rcc rId="21497" sId="5">
    <oc r="D193">
      <v>23635</v>
    </oc>
    <nc r="D193">
      <v>24170</v>
    </nc>
  </rcc>
  <rcc rId="21498" sId="5">
    <oc r="D195">
      <v>9175</v>
    </oc>
    <nc r="D195">
      <v>9330</v>
    </nc>
  </rcc>
  <rcc rId="21499" sId="5">
    <oc r="D196">
      <v>16875</v>
    </oc>
    <nc r="D196">
      <v>18065</v>
    </nc>
  </rcc>
  <rcc rId="21500" sId="5">
    <oc r="D197">
      <v>8895</v>
    </oc>
    <nc r="D197">
      <v>9075</v>
    </nc>
  </rcc>
  <rcc rId="21501" sId="5">
    <oc r="D198">
      <v>16685</v>
    </oc>
    <nc r="D198">
      <v>16835</v>
    </nc>
  </rcc>
  <rcc rId="21502" sId="5">
    <oc r="D199">
      <v>16175</v>
    </oc>
    <nc r="D199">
      <v>16205</v>
    </nc>
  </rcc>
  <rcc rId="21503" sId="5">
    <oc r="D200">
      <v>21715</v>
    </oc>
    <nc r="D200">
      <v>21960</v>
    </nc>
  </rcc>
  <rcc rId="21504" sId="5">
    <oc r="D201">
      <v>14480</v>
    </oc>
    <nc r="D201">
      <v>14670</v>
    </nc>
  </rcc>
  <rcc rId="21505" sId="5">
    <oc r="E6">
      <v>13080</v>
    </oc>
    <nc r="E6"/>
  </rcc>
  <rcc rId="21506" sId="5">
    <oc r="E7">
      <v>5285</v>
    </oc>
    <nc r="E7"/>
  </rcc>
  <rcc rId="21507" sId="5">
    <oc r="E8">
      <v>11770</v>
    </oc>
    <nc r="E8"/>
  </rcc>
  <rcc rId="21508" sId="5">
    <oc r="E9">
      <v>9005</v>
    </oc>
    <nc r="E9"/>
  </rcc>
  <rcc rId="21509" sId="5">
    <oc r="E10">
      <v>18210</v>
    </oc>
    <nc r="E10"/>
  </rcc>
  <rcc rId="21510" sId="5">
    <oc r="E11">
      <v>45300</v>
    </oc>
    <nc r="E11"/>
  </rcc>
  <rcc rId="21511" sId="5">
    <oc r="E12">
      <v>17935</v>
    </oc>
    <nc r="E12"/>
  </rcc>
  <rcc rId="21512" sId="5">
    <oc r="E13">
      <v>12945</v>
    </oc>
    <nc r="E13"/>
  </rcc>
  <rcc rId="21513" sId="5">
    <oc r="E14">
      <v>69285</v>
    </oc>
    <nc r="E14"/>
  </rcc>
  <rcc rId="21514" sId="5">
    <oc r="E15">
      <v>20085</v>
    </oc>
    <nc r="E15"/>
  </rcc>
  <rcc rId="21515" sId="5">
    <oc r="E16">
      <v>5750</v>
    </oc>
    <nc r="E16"/>
  </rcc>
  <rcc rId="21516" sId="5">
    <oc r="E17">
      <v>32390</v>
    </oc>
    <nc r="E17"/>
  </rcc>
  <rcc rId="21517" sId="5">
    <oc r="E18">
      <v>16845</v>
    </oc>
    <nc r="E18"/>
  </rcc>
  <rcc rId="21518" sId="5">
    <oc r="E19">
      <v>11300</v>
    </oc>
    <nc r="E19"/>
  </rcc>
  <rcc rId="21519" sId="5">
    <oc r="E20">
      <v>50855</v>
    </oc>
    <nc r="E20"/>
  </rcc>
  <rcc rId="21520" sId="5">
    <oc r="E21">
      <v>69590</v>
    </oc>
    <nc r="E21"/>
  </rcc>
  <rcc rId="21521" sId="5">
    <oc r="E22">
      <v>50645</v>
    </oc>
    <nc r="E22"/>
  </rcc>
  <rcc rId="21522" sId="5">
    <oc r="E23">
      <v>10535</v>
    </oc>
    <nc r="E23"/>
  </rcc>
  <rcc rId="21523" sId="5">
    <oc r="E24">
      <v>7110</v>
    </oc>
    <nc r="E24"/>
  </rcc>
  <rcc rId="21524" sId="5">
    <oc r="E25">
      <v>14480</v>
    </oc>
    <nc r="E25"/>
  </rcc>
  <rcc rId="21525" sId="5">
    <oc r="E26">
      <v>8590</v>
    </oc>
    <nc r="E26"/>
  </rcc>
  <rcc rId="21526" sId="5">
    <oc r="E27">
      <v>2445</v>
    </oc>
    <nc r="E27"/>
  </rcc>
  <rcc rId="21527" sId="5">
    <oc r="E28">
      <v>5450</v>
    </oc>
    <nc r="E28"/>
  </rcc>
  <rcc rId="21528" sId="5">
    <oc r="E29">
      <v>18785</v>
    </oc>
    <nc r="E29"/>
  </rcc>
  <rcc rId="21529" sId="5">
    <oc r="E30">
      <v>59800</v>
    </oc>
    <nc r="E30"/>
  </rcc>
  <rcc rId="21530" sId="5">
    <oc r="E31">
      <v>18610</v>
    </oc>
    <nc r="E31"/>
  </rcc>
  <rcc rId="21531" sId="5">
    <oc r="E32">
      <v>18060</v>
    </oc>
    <nc r="E32"/>
  </rcc>
  <rcc rId="21532" sId="5">
    <oc r="E33">
      <v>54390</v>
    </oc>
    <nc r="E33"/>
  </rcc>
  <rcc rId="21533" sId="5">
    <oc r="E34">
      <v>12845</v>
    </oc>
    <nc r="E34"/>
  </rcc>
  <rcc rId="21534" sId="5">
    <oc r="E35">
      <v>10180</v>
    </oc>
    <nc r="E35"/>
  </rcc>
  <rcc rId="21535" sId="5">
    <oc r="E36">
      <v>67815</v>
    </oc>
    <nc r="E36"/>
  </rcc>
  <rcc rId="21536" sId="5">
    <oc r="E37">
      <v>25500</v>
    </oc>
    <nc r="E37"/>
  </rcc>
  <rcc rId="21537" sId="5">
    <oc r="E38">
      <v>89340</v>
    </oc>
    <nc r="E38"/>
  </rcc>
  <rcc rId="21538" sId="5">
    <oc r="E39">
      <v>11165</v>
    </oc>
    <nc r="E39"/>
  </rcc>
  <rcc rId="21539" sId="5">
    <oc r="E40">
      <v>63530</v>
    </oc>
    <nc r="E40"/>
  </rcc>
  <rcc rId="21540" sId="5">
    <oc r="E41">
      <v>17790</v>
    </oc>
    <nc r="E41"/>
  </rcc>
  <rcc rId="21541" sId="5">
    <oc r="E42">
      <v>105890</v>
    </oc>
    <nc r="E42"/>
  </rcc>
  <rcc rId="21542" sId="5">
    <oc r="E43">
      <v>12980</v>
    </oc>
    <nc r="E43"/>
  </rcc>
  <rcc rId="21543" sId="5">
    <oc r="E44">
      <v>23425</v>
    </oc>
    <nc r="E44"/>
  </rcc>
  <rcc rId="21544" sId="5">
    <oc r="E45">
      <v>19070</v>
    </oc>
    <nc r="E45"/>
  </rcc>
  <rcc rId="21545" sId="5">
    <oc r="E46">
      <v>30800</v>
    </oc>
    <nc r="E46"/>
  </rcc>
  <rcc rId="21546" sId="5">
    <oc r="E47">
      <v>8880</v>
    </oc>
    <nc r="E47"/>
  </rcc>
  <rcc rId="21547" sId="5">
    <oc r="E48">
      <v>24510</v>
    </oc>
    <nc r="E48"/>
  </rcc>
  <rcc rId="21548" sId="5">
    <oc r="E49">
      <v>33450</v>
    </oc>
    <nc r="E49"/>
  </rcc>
  <rcc rId="21549" sId="5">
    <oc r="E50">
      <v>18405</v>
    </oc>
    <nc r="E50"/>
  </rcc>
  <rcc rId="21550" sId="5">
    <oc r="E51">
      <v>450</v>
    </oc>
    <nc r="E51"/>
  </rcc>
  <rcc rId="21551" sId="5">
    <oc r="E52">
      <v>21100</v>
    </oc>
    <nc r="E52"/>
  </rcc>
  <rcc rId="21552" sId="5">
    <oc r="E53">
      <v>36025</v>
    </oc>
    <nc r="E53"/>
  </rcc>
  <rcc rId="21553" sId="5">
    <oc r="E54">
      <v>39870</v>
    </oc>
    <nc r="E54"/>
  </rcc>
  <rcc rId="21554" sId="5">
    <oc r="E55">
      <v>6660</v>
    </oc>
    <nc r="E55"/>
  </rcc>
  <rcc rId="21555" sId="5">
    <oc r="E56">
      <v>256935</v>
    </oc>
    <nc r="E56"/>
  </rcc>
  <rcc rId="21556" sId="5">
    <oc r="E57">
      <v>31435</v>
    </oc>
    <nc r="E57"/>
  </rcc>
  <rcc rId="21557" sId="5">
    <oc r="E58">
      <v>5635</v>
    </oc>
    <nc r="E58"/>
  </rcc>
  <rcc rId="21558" sId="5">
    <oc r="E59">
      <v>66090</v>
    </oc>
    <nc r="E59"/>
  </rcc>
  <rcc rId="21559" sId="5">
    <oc r="E61">
      <v>3075</v>
    </oc>
    <nc r="E61"/>
  </rcc>
  <rcc rId="21560" sId="5">
    <oc r="E62">
      <v>7935</v>
    </oc>
    <nc r="E62"/>
  </rcc>
  <rcc rId="21561" sId="5">
    <oc r="E63">
      <v>260</v>
    </oc>
    <nc r="E63"/>
  </rcc>
  <rcc rId="21562" sId="5">
    <oc r="E64">
      <v>18160</v>
    </oc>
    <nc r="E64"/>
  </rcc>
  <rcc rId="21563" sId="5">
    <oc r="E65">
      <v>6135</v>
    </oc>
    <nc r="E65"/>
  </rcc>
  <rcc rId="21564" sId="5">
    <oc r="E66">
      <v>21895</v>
    </oc>
    <nc r="E66"/>
  </rcc>
  <rcc rId="21565" sId="5">
    <oc r="E67">
      <v>25925</v>
    </oc>
    <nc r="E67"/>
  </rcc>
  <rcc rId="21566" sId="5">
    <oc r="E68">
      <v>5370</v>
    </oc>
    <nc r="E68"/>
  </rcc>
  <rcc rId="21567" sId="5">
    <oc r="E70">
      <v>20230</v>
    </oc>
    <nc r="E70"/>
  </rcc>
  <rcc rId="21568" sId="5">
    <oc r="E71">
      <v>35020</v>
    </oc>
    <nc r="E71"/>
  </rcc>
  <rcc rId="21569" sId="5">
    <oc r="E72">
      <v>31720</v>
    </oc>
    <nc r="E72"/>
  </rcc>
  <rcc rId="21570" sId="5">
    <oc r="E73">
      <v>3355</v>
    </oc>
    <nc r="E73"/>
  </rcc>
  <rcc rId="21571" sId="5">
    <oc r="E74">
      <v>4680</v>
    </oc>
    <nc r="E74"/>
  </rcc>
  <rcc rId="21572" sId="5">
    <oc r="E75">
      <v>5110</v>
    </oc>
    <nc r="E75"/>
  </rcc>
  <rcc rId="21573" sId="5">
    <oc r="E76">
      <v>53615</v>
    </oc>
    <nc r="E76"/>
  </rcc>
  <rcc rId="21574" sId="5">
    <oc r="E77">
      <v>11495</v>
    </oc>
    <nc r="E77"/>
  </rcc>
  <rcc rId="21575" sId="5">
    <oc r="E78">
      <v>11375</v>
    </oc>
    <nc r="E78"/>
  </rcc>
  <rcc rId="21576" sId="5">
    <oc r="E79">
      <v>7565</v>
    </oc>
    <nc r="E79"/>
  </rcc>
  <rcc rId="21577" sId="5">
    <oc r="E80">
      <v>6025</v>
    </oc>
    <nc r="E80"/>
  </rcc>
  <rcc rId="21578" sId="5">
    <oc r="E81">
      <v>10015</v>
    </oc>
    <nc r="E81"/>
  </rcc>
  <rcc rId="21579" sId="5">
    <oc r="E82">
      <v>1860</v>
    </oc>
    <nc r="E82"/>
  </rcc>
  <rcc rId="21580" sId="5">
    <oc r="E83">
      <v>15050</v>
    </oc>
    <nc r="E83"/>
  </rcc>
  <rcc rId="21581" sId="5">
    <oc r="E84">
      <v>100</v>
    </oc>
    <nc r="E84"/>
  </rcc>
  <rcc rId="21582" sId="5">
    <oc r="E85">
      <v>25080</v>
    </oc>
    <nc r="E85"/>
  </rcc>
  <rcc rId="21583" sId="5">
    <oc r="E86">
      <v>26860</v>
    </oc>
    <nc r="E86"/>
  </rcc>
  <rcc rId="21584" sId="5">
    <oc r="E87">
      <v>8405</v>
    </oc>
    <nc r="E87"/>
  </rcc>
  <rcc rId="21585" sId="5">
    <oc r="E88">
      <v>2975</v>
    </oc>
    <nc r="E88"/>
  </rcc>
  <rcc rId="21586" sId="5">
    <oc r="E89">
      <v>31895</v>
    </oc>
    <nc r="E89"/>
  </rcc>
  <rcc rId="21587" sId="5">
    <oc r="E90">
      <v>26825</v>
    </oc>
    <nc r="E90"/>
  </rcc>
  <rcc rId="21588" sId="5">
    <oc r="E91">
      <v>63835</v>
    </oc>
    <nc r="E91"/>
  </rcc>
  <rcc rId="21589" sId="5">
    <oc r="E92">
      <v>39395</v>
    </oc>
    <nc r="E92"/>
  </rcc>
  <rcc rId="21590" sId="5">
    <oc r="E94">
      <v>525</v>
    </oc>
    <nc r="E94"/>
  </rcc>
  <rcc rId="21591" sId="5">
    <oc r="E95">
      <v>18660</v>
    </oc>
    <nc r="E95"/>
  </rcc>
  <rcc rId="21592" sId="5">
    <oc r="E96">
      <v>7705</v>
    </oc>
    <nc r="E96"/>
  </rcc>
  <rcc rId="21593" sId="5">
    <oc r="E97">
      <v>32565</v>
    </oc>
    <nc r="E97"/>
  </rcc>
  <rcc rId="21594" sId="5">
    <oc r="E98">
      <v>7810</v>
    </oc>
    <nc r="E98"/>
  </rcc>
  <rcc rId="21595" sId="5">
    <oc r="E99">
      <v>42260</v>
    </oc>
    <nc r="E99"/>
  </rcc>
  <rcc rId="21596" sId="5">
    <oc r="E100">
      <v>29780</v>
    </oc>
    <nc r="E100"/>
  </rcc>
  <rcc rId="21597" sId="5">
    <oc r="E101">
      <v>28800</v>
    </oc>
    <nc r="E101"/>
  </rcc>
  <rcc rId="21598" sId="5">
    <oc r="E102">
      <v>15745</v>
    </oc>
    <nc r="E102"/>
  </rcc>
  <rcc rId="21599" sId="5">
    <oc r="E103">
      <v>13685</v>
    </oc>
    <nc r="E103"/>
  </rcc>
  <rcc rId="21600" sId="5">
    <oc r="E104">
      <v>23245</v>
    </oc>
    <nc r="E104"/>
  </rcc>
  <rcc rId="21601" sId="5">
    <oc r="E105">
      <v>3590</v>
    </oc>
    <nc r="E105"/>
  </rcc>
  <rcc rId="21602" sId="5">
    <oc r="E106">
      <v>8425</v>
    </oc>
    <nc r="E106"/>
  </rcc>
  <rcc rId="21603" sId="5">
    <oc r="E107">
      <v>5480</v>
    </oc>
    <nc r="E107"/>
  </rcc>
  <rcc rId="21604" sId="5">
    <oc r="E108">
      <v>96615</v>
    </oc>
    <nc r="E108"/>
  </rcc>
  <rcc rId="21605" sId="5">
    <oc r="E109">
      <v>34960</v>
    </oc>
    <nc r="E109"/>
  </rcc>
  <rcc rId="21606" sId="5">
    <oc r="E110">
      <v>12245</v>
    </oc>
    <nc r="E110"/>
  </rcc>
  <rcc rId="21607" sId="5">
    <oc r="E111">
      <v>24270</v>
    </oc>
    <nc r="E111"/>
  </rcc>
  <rcc rId="21608" sId="5">
    <oc r="E112">
      <v>4595</v>
    </oc>
    <nc r="E112"/>
  </rcc>
  <rcc rId="21609" sId="5">
    <oc r="E113">
      <v>18770</v>
    </oc>
    <nc r="E113"/>
  </rcc>
  <rcc rId="21610" sId="5">
    <oc r="E114">
      <v>10580</v>
    </oc>
    <nc r="E114"/>
  </rcc>
  <rcc rId="21611" sId="5">
    <oc r="E115">
      <v>45845</v>
    </oc>
    <nc r="E115"/>
  </rcc>
  <rcc rId="21612" sId="5">
    <oc r="E116">
      <v>34940</v>
    </oc>
    <nc r="E116"/>
  </rcc>
  <rcc rId="21613" sId="5">
    <oc r="E117">
      <v>94990</v>
    </oc>
    <nc r="E117"/>
  </rcc>
  <rcc rId="21614" sId="5">
    <oc r="E118">
      <v>38690</v>
    </oc>
    <nc r="E118"/>
  </rcc>
  <rcc rId="21615" sId="5">
    <oc r="E119">
      <v>1650</v>
    </oc>
    <nc r="E119"/>
  </rcc>
  <rcc rId="21616" sId="5">
    <oc r="E120">
      <v>85885</v>
    </oc>
    <nc r="E120"/>
  </rcc>
  <rcc rId="21617" sId="5">
    <oc r="E121">
      <v>82715</v>
    </oc>
    <nc r="E121"/>
  </rcc>
  <rcc rId="21618" sId="5">
    <oc r="E122">
      <v>15675</v>
    </oc>
    <nc r="E122"/>
  </rcc>
  <rcc rId="21619" sId="5">
    <oc r="E123">
      <v>4835</v>
    </oc>
    <nc r="E123"/>
  </rcc>
  <rcc rId="21620" sId="5">
    <oc r="E124">
      <v>7985</v>
    </oc>
    <nc r="E124"/>
  </rcc>
  <rcc rId="21621" sId="5">
    <oc r="E125">
      <v>9200</v>
    </oc>
    <nc r="E125"/>
  </rcc>
  <rcc rId="21622" sId="5">
    <oc r="E126">
      <v>29995</v>
    </oc>
    <nc r="E126"/>
  </rcc>
  <rcc rId="21623" sId="5">
    <oc r="E127">
      <v>57640</v>
    </oc>
    <nc r="E127"/>
  </rcc>
  <rcc rId="21624" sId="5">
    <oc r="E128">
      <v>7525</v>
    </oc>
    <nc r="E128"/>
  </rcc>
  <rcc rId="21625" sId="5">
    <oc r="E129">
      <v>15145</v>
    </oc>
    <nc r="E129"/>
  </rcc>
  <rcc rId="21626" sId="5">
    <oc r="E130">
      <v>11140</v>
    </oc>
    <nc r="E130"/>
  </rcc>
  <rcc rId="21627" sId="5">
    <oc r="E131">
      <v>7835</v>
    </oc>
    <nc r="E131"/>
  </rcc>
  <rcc rId="21628" sId="5">
    <oc r="E132">
      <v>9080</v>
    </oc>
    <nc r="E132"/>
  </rcc>
  <rcc rId="21629" sId="5">
    <oc r="E133">
      <v>18355</v>
    </oc>
    <nc r="E133"/>
  </rcc>
  <rcc rId="21630" sId="5">
    <oc r="E134">
      <v>17225</v>
    </oc>
    <nc r="E134"/>
  </rcc>
  <rcc rId="21631" sId="5">
    <oc r="E135">
      <v>30205</v>
    </oc>
    <nc r="E135"/>
  </rcc>
  <rcc rId="21632" sId="5">
    <oc r="E136">
      <v>57490</v>
    </oc>
    <nc r="E136"/>
  </rcc>
  <rcc rId="21633" sId="5">
    <oc r="E137">
      <v>28065</v>
    </oc>
    <nc r="E137"/>
  </rcc>
  <rcc rId="21634" sId="5">
    <oc r="E138">
      <v>27325</v>
    </oc>
    <nc r="E138"/>
  </rcc>
  <rcc rId="21635" sId="5">
    <oc r="E139">
      <v>39930</v>
    </oc>
    <nc r="E139"/>
  </rcc>
  <rcc rId="21636" sId="5">
    <oc r="E140">
      <v>18155</v>
    </oc>
    <nc r="E140"/>
  </rcc>
  <rcc rId="21637" sId="5">
    <oc r="E141">
      <v>8365</v>
    </oc>
    <nc r="E141"/>
  </rcc>
  <rcc rId="21638" sId="5">
    <oc r="E142">
      <v>25885</v>
    </oc>
    <nc r="E142"/>
  </rcc>
  <rcc rId="21639" sId="5">
    <oc r="E143">
      <v>41075</v>
    </oc>
    <nc r="E143"/>
  </rcc>
  <rcc rId="21640" sId="5">
    <oc r="E144">
      <v>54895</v>
    </oc>
    <nc r="E144"/>
  </rcc>
  <rcc rId="21641" sId="5">
    <oc r="E145">
      <v>9825</v>
    </oc>
    <nc r="E145"/>
  </rcc>
  <rcc rId="21642" sId="5">
    <oc r="E146">
      <v>11490</v>
    </oc>
    <nc r="E146"/>
  </rcc>
  <rcc rId="21643" sId="5">
    <oc r="E147">
      <v>28165</v>
    </oc>
    <nc r="E147"/>
  </rcc>
  <rcc rId="21644" sId="5">
    <oc r="E148">
      <v>12975</v>
    </oc>
    <nc r="E148"/>
  </rcc>
  <rcc rId="21645" sId="5">
    <oc r="E149">
      <v>39685</v>
    </oc>
    <nc r="E149"/>
  </rcc>
  <rcc rId="21646" sId="5">
    <oc r="E150">
      <v>38365</v>
    </oc>
    <nc r="E150"/>
  </rcc>
  <rcc rId="21647" sId="5">
    <oc r="E151">
      <v>43545</v>
    </oc>
    <nc r="E151"/>
  </rcc>
  <rcc rId="21648" sId="5">
    <oc r="E152">
      <v>22625</v>
    </oc>
    <nc r="E152"/>
  </rcc>
  <rcc rId="21649" sId="5">
    <oc r="E153">
      <v>1405</v>
    </oc>
    <nc r="E153"/>
  </rcc>
  <rcc rId="21650" sId="5">
    <oc r="E154">
      <v>28235</v>
    </oc>
    <nc r="E154"/>
  </rcc>
  <rcc rId="21651" sId="5">
    <oc r="E155">
      <v>73640</v>
    </oc>
    <nc r="E155"/>
  </rcc>
  <rcc rId="21652" sId="5">
    <oc r="E156">
      <v>23460</v>
    </oc>
    <nc r="E156"/>
  </rcc>
  <rcc rId="21653" sId="5">
    <oc r="E157">
      <v>35190</v>
    </oc>
    <nc r="E157"/>
  </rcc>
  <rcc rId="21654" sId="5">
    <oc r="E158">
      <v>3690</v>
    </oc>
    <nc r="E158"/>
  </rcc>
  <rcc rId="21655" sId="5">
    <oc r="E159">
      <v>7225</v>
    </oc>
    <nc r="E159"/>
  </rcc>
  <rcc rId="21656" sId="5">
    <oc r="E160">
      <v>11900</v>
    </oc>
    <nc r="E160"/>
  </rcc>
  <rcc rId="21657" sId="5">
    <oc r="E161">
      <v>91255</v>
    </oc>
    <nc r="E161"/>
  </rcc>
  <rcc rId="21658" sId="5">
    <oc r="E162">
      <v>71000</v>
    </oc>
    <nc r="E162"/>
  </rcc>
  <rcc rId="21659" sId="5">
    <oc r="E163">
      <v>18770</v>
    </oc>
    <nc r="E163"/>
  </rcc>
  <rcc rId="21660" sId="5">
    <oc r="E164">
      <v>46480</v>
    </oc>
    <nc r="E164"/>
  </rcc>
  <rcc rId="21661" sId="5">
    <oc r="E165">
      <v>28880</v>
    </oc>
    <nc r="E165"/>
  </rcc>
  <rcc rId="21662" sId="5">
    <oc r="E166">
      <v>22240</v>
    </oc>
    <nc r="E166"/>
  </rcc>
  <rcc rId="21663" sId="5">
    <oc r="E167">
      <v>500</v>
    </oc>
    <nc r="E167"/>
  </rcc>
  <rcc rId="21664" sId="5">
    <oc r="E168">
      <v>12770</v>
    </oc>
    <nc r="E168"/>
  </rcc>
  <rcc rId="21665" sId="5">
    <oc r="E169">
      <v>12315</v>
    </oc>
    <nc r="E169"/>
  </rcc>
  <rcc rId="21666" sId="5">
    <oc r="E170">
      <v>9870</v>
    </oc>
    <nc r="E170"/>
  </rcc>
  <rcc rId="21667" sId="5">
    <oc r="E171">
      <v>69320</v>
    </oc>
    <nc r="E171"/>
  </rcc>
  <rcc rId="21668" sId="5">
    <oc r="E172">
      <v>39005</v>
    </oc>
    <nc r="E172"/>
  </rcc>
  <rcc rId="21669" sId="5">
    <oc r="E173">
      <v>18265</v>
    </oc>
    <nc r="E173"/>
  </rcc>
  <rcc rId="21670" sId="5">
    <oc r="E174">
      <v>9395</v>
    </oc>
    <nc r="E174"/>
  </rcc>
  <rcc rId="21671" sId="5">
    <oc r="E175">
      <v>51765</v>
    </oc>
    <nc r="E175"/>
  </rcc>
  <rcc rId="21672" sId="5">
    <oc r="E176">
      <v>44470</v>
    </oc>
    <nc r="E176"/>
  </rcc>
  <rcc rId="21673" sId="5">
    <oc r="E177">
      <v>31540</v>
    </oc>
    <nc r="E177"/>
  </rcc>
  <rcc rId="21674" sId="5">
    <oc r="E178">
      <v>126875</v>
    </oc>
    <nc r="E178"/>
  </rcc>
  <rcc rId="21675" sId="5">
    <oc r="E179">
      <v>47600</v>
    </oc>
    <nc r="E179"/>
  </rcc>
  <rcc rId="21676" sId="5">
    <oc r="E180">
      <v>37980</v>
    </oc>
    <nc r="E180"/>
  </rcc>
  <rcc rId="21677" sId="5">
    <oc r="E181">
      <v>9175</v>
    </oc>
    <nc r="E181"/>
  </rcc>
  <rcc rId="21678" sId="5">
    <oc r="E182">
      <v>8145</v>
    </oc>
    <nc r="E182"/>
  </rcc>
  <rcc rId="21679" sId="5">
    <oc r="E183">
      <v>30635</v>
    </oc>
    <nc r="E183"/>
  </rcc>
  <rcc rId="21680" sId="5">
    <oc r="E184">
      <v>22100</v>
    </oc>
    <nc r="E184"/>
  </rcc>
  <rcc rId="21681" sId="5">
    <oc r="E185">
      <v>9705</v>
    </oc>
    <nc r="E185"/>
  </rcc>
  <rcc rId="21682" sId="5">
    <oc r="E186">
      <v>17365</v>
    </oc>
    <nc r="E186"/>
  </rcc>
  <rcc rId="21683" sId="5">
    <oc r="E187">
      <v>40180</v>
    </oc>
    <nc r="E187"/>
  </rcc>
  <rcc rId="21684" sId="5">
    <oc r="E188">
      <v>12490</v>
    </oc>
    <nc r="E188"/>
  </rcc>
  <rcc rId="21685" sId="5">
    <oc r="E189">
      <v>120830</v>
    </oc>
    <nc r="E189"/>
  </rcc>
  <rcc rId="21686" sId="5">
    <oc r="E190">
      <v>5840</v>
    </oc>
    <nc r="E190"/>
  </rcc>
  <rcc rId="21687" sId="5">
    <oc r="E191">
      <v>23610</v>
    </oc>
    <nc r="E191"/>
  </rcc>
  <rcc rId="21688" sId="5">
    <oc r="E192">
      <v>31640</v>
    </oc>
    <nc r="E192"/>
  </rcc>
  <rcc rId="21689" sId="5">
    <oc r="E193">
      <v>24170</v>
    </oc>
    <nc r="E193"/>
  </rcc>
  <rcc rId="21690" sId="5">
    <oc r="E194">
      <v>10225</v>
    </oc>
    <nc r="E194"/>
  </rcc>
  <rcc rId="21691" sId="5">
    <oc r="E195">
      <v>9330</v>
    </oc>
    <nc r="E195"/>
  </rcc>
  <rcc rId="21692" sId="5">
    <oc r="E196">
      <v>18065</v>
    </oc>
    <nc r="E196"/>
  </rcc>
  <rcc rId="21693" sId="5">
    <oc r="E197">
      <v>9075</v>
    </oc>
    <nc r="E197"/>
  </rcc>
  <rcc rId="21694" sId="5">
    <oc r="E198">
      <v>16835</v>
    </oc>
    <nc r="E198"/>
  </rcc>
  <rcc rId="21695" sId="5">
    <oc r="E199">
      <v>16205</v>
    </oc>
    <nc r="E199"/>
  </rcc>
  <rcc rId="21696" sId="5">
    <oc r="E200">
      <v>21960</v>
    </oc>
    <nc r="E200"/>
  </rcc>
  <rcc rId="21697" sId="5">
    <oc r="E201">
      <v>14670</v>
    </oc>
    <nc r="E201"/>
  </rcc>
  <rcc rId="21698" sId="6">
    <oc r="E1" t="inlineStr">
      <is>
        <t>Декабрь</t>
      </is>
    </oc>
    <nc r="E1" t="inlineStr">
      <is>
        <t>Январь</t>
      </is>
    </nc>
  </rcc>
  <rcc rId="21699" sId="6" numFmtId="19">
    <oc r="D6">
      <v>44889</v>
    </oc>
    <nc r="D6">
      <v>44915</v>
    </nc>
  </rcc>
  <rcc rId="21700" sId="6" numFmtId="19">
    <oc r="E6">
      <v>44914</v>
    </oc>
    <nc r="E6">
      <v>44949</v>
    </nc>
  </rcc>
  <rcc rId="21701" sId="6">
    <oc r="D7">
      <v>8890</v>
    </oc>
    <nc r="D7">
      <v>9004</v>
    </nc>
  </rcc>
  <rcc rId="21702" sId="6">
    <oc r="D8">
      <v>14394</v>
    </oc>
    <nc r="D8">
      <v>14782</v>
    </nc>
  </rcc>
  <rcc rId="21703" sId="6">
    <oc r="D9">
      <v>314</v>
    </oc>
    <nc r="D9">
      <v>344</v>
    </nc>
  </rcc>
  <rcc rId="21704" sId="6">
    <oc r="D10">
      <v>37588</v>
    </oc>
    <nc r="D10">
      <v>37889</v>
    </nc>
  </rcc>
  <rcc rId="21705" sId="6">
    <oc r="D11">
      <v>39597</v>
    </oc>
    <nc r="D11">
      <v>40100</v>
    </nc>
  </rcc>
  <rcc rId="21706" sId="6">
    <oc r="D12">
      <v>23619</v>
    </oc>
    <nc r="D12">
      <v>23850</v>
    </nc>
  </rcc>
  <rfmt sheetId="6" sqref="D13" start="0" length="0">
    <dxf>
      <fill>
        <patternFill>
          <bgColor theme="4" tint="0.79998168889431442"/>
        </patternFill>
      </fill>
    </dxf>
  </rfmt>
  <rfmt sheetId="6" sqref="D14" start="0" length="0">
    <dxf>
      <fill>
        <patternFill>
          <bgColor theme="4" tint="0.79998168889431442"/>
        </patternFill>
      </fill>
    </dxf>
  </rfmt>
  <rcc rId="21707" sId="6">
    <oc r="D16">
      <v>658</v>
    </oc>
    <nc r="D16">
      <v>673</v>
    </nc>
  </rcc>
  <rcc rId="21708" sId="6">
    <oc r="D17">
      <v>1075</v>
    </oc>
    <nc r="D17">
      <v>1159</v>
    </nc>
  </rcc>
  <rcc rId="21709" sId="6">
    <oc r="D20">
      <v>39990</v>
    </oc>
    <nc r="D20">
      <v>40045</v>
    </nc>
  </rcc>
  <rcc rId="21710" sId="6">
    <oc r="D21">
      <v>22807</v>
    </oc>
    <nc r="D21">
      <v>23100</v>
    </nc>
  </rcc>
  <rcc rId="21711" sId="6">
    <oc r="D23">
      <v>5201</v>
    </oc>
    <nc r="D23">
      <v>5298</v>
    </nc>
  </rcc>
  <rcc rId="21712" sId="6">
    <oc r="D24">
      <v>26050</v>
    </oc>
    <nc r="D24">
      <v>26150</v>
    </nc>
  </rcc>
  <rcc rId="21713" sId="6">
    <oc r="D25">
      <v>15727</v>
    </oc>
    <nc r="D25">
      <v>15868</v>
    </nc>
  </rcc>
  <rcc rId="21714" sId="6">
    <oc r="D29">
      <v>58402</v>
    </oc>
    <nc r="D29">
      <v>58814</v>
    </nc>
  </rcc>
  <rcc rId="21715" sId="6">
    <oc r="D30">
      <v>5529</v>
    </oc>
    <nc r="D30">
      <v>5590</v>
    </nc>
  </rcc>
  <rcc rId="21716" sId="6">
    <oc r="D31">
      <v>24180</v>
    </oc>
    <nc r="D31">
      <v>24526</v>
    </nc>
  </rcc>
  <rcc rId="21717" sId="6">
    <oc r="D32">
      <v>29919</v>
    </oc>
    <nc r="D32">
      <v>30465</v>
    </nc>
  </rcc>
  <rcc rId="21718" sId="6">
    <oc r="D33">
      <v>21871</v>
    </oc>
    <nc r="D33">
      <v>22254</v>
    </nc>
  </rcc>
  <rcc rId="21719" sId="6">
    <oc r="D34">
      <v>73204</v>
    </oc>
    <nc r="D34">
      <v>74204</v>
    </nc>
  </rcc>
  <rfmt sheetId="6" sqref="D35" start="0" length="0">
    <dxf>
      <fill>
        <patternFill>
          <bgColor theme="4" tint="0.79998168889431442"/>
        </patternFill>
      </fill>
    </dxf>
  </rfmt>
  <rcc rId="21720" sId="6">
    <oc r="D37">
      <v>24438</v>
    </oc>
    <nc r="D37">
      <v>24742</v>
    </nc>
  </rcc>
  <rcc rId="21721" sId="6">
    <oc r="D39">
      <v>19619</v>
    </oc>
    <nc r="D39">
      <v>19684</v>
    </nc>
  </rcc>
  <rcc rId="21722" sId="6">
    <oc r="D40">
      <v>40286</v>
    </oc>
    <nc r="D40">
      <v>40349</v>
    </nc>
  </rcc>
  <rcc rId="21723" sId="6">
    <oc r="D41">
      <v>564</v>
    </oc>
    <nc r="D41">
      <v>575</v>
    </nc>
  </rcc>
  <rcc rId="21724" sId="6">
    <oc r="E7">
      <v>9004</v>
    </oc>
    <nc r="E7"/>
  </rcc>
  <rcc rId="21725" sId="6">
    <oc r="E8">
      <v>14782</v>
    </oc>
    <nc r="E8"/>
  </rcc>
  <rcc rId="21726" sId="6">
    <oc r="E9">
      <v>344</v>
    </oc>
    <nc r="E9"/>
  </rcc>
  <rcc rId="21727" sId="6">
    <oc r="E10">
      <v>37889</v>
    </oc>
    <nc r="E10"/>
  </rcc>
  <rcc rId="21728" sId="6">
    <oc r="E11">
      <v>40100</v>
    </oc>
    <nc r="E11"/>
  </rcc>
  <rcc rId="21729" sId="6">
    <oc r="E12">
      <v>23850</v>
    </oc>
    <nc r="E12"/>
  </rcc>
  <rcc rId="21730" sId="6">
    <oc r="E13">
      <v>1317</v>
    </oc>
    <nc r="E13"/>
  </rcc>
  <rcc rId="21731" sId="6">
    <oc r="E14">
      <v>1853</v>
    </oc>
    <nc r="E14"/>
  </rcc>
  <rcc rId="21732" sId="6">
    <oc r="E15">
      <v>10036</v>
    </oc>
    <nc r="E15"/>
  </rcc>
  <rcc rId="21733" sId="6">
    <oc r="E16">
      <v>673</v>
    </oc>
    <nc r="E16"/>
  </rcc>
  <rcc rId="21734" sId="6">
    <oc r="E17">
      <v>1159</v>
    </oc>
    <nc r="E17"/>
  </rcc>
  <rcc rId="21735" sId="6">
    <oc r="E20">
      <v>40045</v>
    </oc>
    <nc r="E20"/>
  </rcc>
  <rcc rId="21736" sId="6">
    <oc r="E21">
      <v>23100</v>
    </oc>
    <nc r="E21"/>
  </rcc>
  <rcc rId="21737" sId="6">
    <oc r="E22">
      <v>31968</v>
    </oc>
    <nc r="E22"/>
  </rcc>
  <rcc rId="21738" sId="6">
    <oc r="E23">
      <v>5298</v>
    </oc>
    <nc r="E23"/>
  </rcc>
  <rcc rId="21739" sId="6">
    <oc r="E24">
      <v>26150</v>
    </oc>
    <nc r="E24"/>
  </rcc>
  <rcc rId="21740" sId="6">
    <oc r="E25">
      <v>15868</v>
    </oc>
    <nc r="E25"/>
  </rcc>
  <rcc rId="21741" sId="6">
    <oc r="E26">
      <v>24624</v>
    </oc>
    <nc r="E26"/>
  </rcc>
  <rcc rId="21742" sId="6">
    <oc r="E29">
      <v>58814</v>
    </oc>
    <nc r="E29"/>
  </rcc>
  <rcc rId="21743" sId="6">
    <oc r="E30">
      <v>5590</v>
    </oc>
    <nc r="E30"/>
  </rcc>
  <rcc rId="21744" sId="6">
    <oc r="E31">
      <v>24526</v>
    </oc>
    <nc r="E31"/>
  </rcc>
  <rcc rId="21745" sId="6">
    <oc r="E32">
      <v>30465</v>
    </oc>
    <nc r="E32"/>
  </rcc>
  <rcc rId="21746" sId="6">
    <oc r="E33">
      <v>22254</v>
    </oc>
    <nc r="E33"/>
  </rcc>
  <rcc rId="21747" sId="6">
    <oc r="E34">
      <v>74204</v>
    </oc>
    <nc r="E34"/>
  </rcc>
  <rcc rId="21748" sId="6">
    <oc r="E35">
      <v>1269</v>
    </oc>
    <nc r="E35"/>
  </rcc>
  <rcc rId="21749" sId="6">
    <oc r="E36">
      <v>8102</v>
    </oc>
    <nc r="E36"/>
  </rcc>
  <rcc rId="21750" sId="6">
    <oc r="E37">
      <v>24742</v>
    </oc>
    <nc r="E37"/>
  </rcc>
  <rcc rId="21751" sId="6">
    <oc r="E38">
      <v>1417</v>
    </oc>
    <nc r="E38"/>
  </rcc>
  <rcc rId="21752" sId="6">
    <oc r="E39">
      <v>19684</v>
    </oc>
    <nc r="E39"/>
  </rcc>
  <rcc rId="21753" sId="6">
    <oc r="E40">
      <v>40349</v>
    </oc>
    <nc r="E40"/>
  </rcc>
  <rcc rId="21754" sId="6">
    <oc r="E41">
      <v>575</v>
    </oc>
    <nc r="E41"/>
  </rcc>
  <rcc rId="21755" sId="6">
    <oc r="D51">
      <v>49061</v>
    </oc>
    <nc r="D51">
      <v>49631</v>
    </nc>
  </rcc>
  <rcc rId="21756" sId="6">
    <oc r="D52">
      <v>72685</v>
    </oc>
    <nc r="D52">
      <v>73473</v>
    </nc>
  </rcc>
  <rcc rId="21757" sId="6" odxf="1" dxf="1">
    <oc r="D53">
      <v>32278</v>
    </oc>
    <nc r="D53">
      <v>33228</v>
    </nc>
    <odxf/>
    <ndxf/>
  </rcc>
  <rfmt sheetId="6" sqref="D54" start="0" length="0">
    <dxf/>
  </rfmt>
  <rfmt sheetId="6" sqref="D55" start="0" length="0">
    <dxf>
      <fill>
        <patternFill>
          <bgColor theme="4" tint="0.79998168889431442"/>
        </patternFill>
      </fill>
    </dxf>
  </rfmt>
  <rcc rId="21758" sId="6">
    <oc r="D57">
      <v>4689</v>
    </oc>
    <nc r="D57">
      <v>4766</v>
    </nc>
  </rcc>
  <rcc rId="21759" sId="6">
    <oc r="D58">
      <v>10397</v>
    </oc>
    <nc r="D58">
      <v>10894</v>
    </nc>
  </rcc>
  <rcc rId="21760" sId="6">
    <oc r="D59">
      <v>16486</v>
    </oc>
    <nc r="D59">
      <v>17543</v>
    </nc>
  </rcc>
  <rcc rId="21761" sId="6">
    <oc r="D60">
      <v>18554</v>
    </oc>
    <nc r="D60">
      <v>19035</v>
    </nc>
  </rcc>
  <rcc rId="21762" sId="6">
    <oc r="D61">
      <v>23330</v>
    </oc>
    <nc r="D61">
      <v>23838</v>
    </nc>
  </rcc>
  <rcc rId="21763" sId="6">
    <oc r="D62">
      <v>26249</v>
    </oc>
    <nc r="D62">
      <v>26472</v>
    </nc>
  </rcc>
  <rcc rId="21764" sId="6">
    <oc r="D63">
      <v>48700</v>
    </oc>
    <nc r="D63">
      <v>49951</v>
    </nc>
  </rcc>
  <rcc rId="21765" sId="6">
    <oc r="D65">
      <v>3545</v>
    </oc>
    <nc r="D65">
      <v>4431</v>
    </nc>
  </rcc>
  <rcc rId="21766" sId="6">
    <oc r="D66">
      <v>30433</v>
    </oc>
    <nc r="D66">
      <v>30735</v>
    </nc>
  </rcc>
  <rcc rId="21767" sId="6">
    <oc r="D67">
      <v>80812</v>
    </oc>
    <nc r="D67">
      <v>82175</v>
    </nc>
  </rcc>
  <rcc rId="21768" sId="6">
    <oc r="D68">
      <v>12474</v>
    </oc>
    <nc r="D68">
      <v>12584</v>
    </nc>
  </rcc>
  <rcc rId="21769" sId="6">
    <oc r="D69">
      <v>4235</v>
    </oc>
    <nc r="D69">
      <v>4300</v>
    </nc>
  </rcc>
  <rcmt sheetId="6" cell="D69" guid="{00000000-0000-0000-0000-000000000000}" action="delete" author="HP"/>
  <rcc rId="21770" sId="6">
    <oc r="E51">
      <v>49631</v>
    </oc>
    <nc r="E51"/>
  </rcc>
  <rcc rId="21771" sId="6">
    <oc r="E52">
      <v>73473</v>
    </oc>
    <nc r="E52"/>
  </rcc>
  <rcc rId="21772" sId="6">
    <oc r="E53">
      <v>33228</v>
    </oc>
    <nc r="E53"/>
  </rcc>
  <rcc rId="21773" sId="6">
    <oc r="E55">
      <v>9405</v>
    </oc>
    <nc r="E55"/>
  </rcc>
  <rcc rId="21774" sId="6">
    <oc r="E56">
      <v>22282</v>
    </oc>
    <nc r="E56"/>
  </rcc>
  <rcc rId="21775" sId="6">
    <oc r="E57">
      <v>4766</v>
    </oc>
    <nc r="E57"/>
  </rcc>
  <rcc rId="21776" sId="6">
    <oc r="E58">
      <v>10894</v>
    </oc>
    <nc r="E58"/>
  </rcc>
  <rcc rId="21777" sId="6">
    <oc r="E59">
      <v>17543</v>
    </oc>
    <nc r="E59"/>
  </rcc>
  <rcc rId="21778" sId="6">
    <oc r="E60">
      <v>19035</v>
    </oc>
    <nc r="E60"/>
  </rcc>
  <rcc rId="21779" sId="6">
    <oc r="E61">
      <v>23838</v>
    </oc>
    <nc r="E61"/>
  </rcc>
  <rcc rId="21780" sId="6">
    <oc r="E62">
      <v>26472</v>
    </oc>
    <nc r="E62"/>
  </rcc>
  <rcc rId="21781" sId="6">
    <oc r="E63">
      <v>49951</v>
    </oc>
    <nc r="E63"/>
  </rcc>
  <rcc rId="21782" sId="6">
    <oc r="E64">
      <v>40</v>
    </oc>
    <nc r="E64"/>
  </rcc>
  <rcc rId="21783" sId="6">
    <oc r="E65">
      <v>4431</v>
    </oc>
    <nc r="E65"/>
  </rcc>
  <rcc rId="21784" sId="6">
    <oc r="E66">
      <v>30735</v>
    </oc>
    <nc r="E66"/>
  </rcc>
  <rcc rId="21785" sId="6">
    <oc r="E67">
      <v>82175</v>
    </oc>
    <nc r="E67"/>
  </rcc>
  <rcc rId="21786" sId="6">
    <oc r="E68">
      <v>12584</v>
    </oc>
    <nc r="E68"/>
  </rcc>
  <rcc rId="21787" sId="6">
    <oc r="E69">
      <v>4300</v>
    </oc>
    <nc r="E69"/>
  </rcc>
  <rcc rId="21788" sId="6">
    <oc r="D78">
      <v>51334</v>
    </oc>
    <nc r="D78">
      <v>51702</v>
    </nc>
  </rcc>
  <rcc rId="21789" sId="6">
    <oc r="D79">
      <v>14015</v>
    </oc>
    <nc r="D79">
      <v>14156</v>
    </nc>
  </rcc>
  <rcc rId="21790" sId="6">
    <oc r="D80">
      <v>9319</v>
    </oc>
    <nc r="D80">
      <v>9493</v>
    </nc>
  </rcc>
  <rcc rId="21791" sId="6">
    <oc r="D81">
      <v>1756</v>
    </oc>
    <nc r="D81">
      <v>1788</v>
    </nc>
  </rcc>
  <rcc rId="21792" sId="6">
    <oc r="E78">
      <v>51702</v>
    </oc>
    <nc r="E78"/>
  </rcc>
  <rcc rId="21793" sId="6">
    <oc r="E79">
      <v>14156</v>
    </oc>
    <nc r="E79"/>
  </rcc>
  <rcc rId="21794" sId="6">
    <oc r="E80">
      <v>9493</v>
    </oc>
    <nc r="E80"/>
  </rcc>
  <rcc rId="21795" sId="6">
    <oc r="E81">
      <v>1788</v>
    </oc>
    <nc r="E81"/>
  </rcc>
  <rcc rId="21796" sId="6">
    <oc r="D83">
      <v>40225</v>
    </oc>
    <nc r="D83">
      <v>40750</v>
    </nc>
  </rcc>
  <rcc rId="21797" sId="6">
    <oc r="D84">
      <v>153637</v>
    </oc>
    <nc r="D84">
      <v>155447</v>
    </nc>
  </rcc>
  <rcc rId="21798" sId="6">
    <oc r="D85">
      <v>43750</v>
    </oc>
    <nc r="D85">
      <v>44283</v>
    </nc>
  </rcc>
  <rcc rId="21799" sId="6">
    <oc r="D86">
      <v>30880</v>
    </oc>
    <nc r="D86">
      <v>31678</v>
    </nc>
  </rcc>
  <rcc rId="21800" sId="6">
    <oc r="D87">
      <v>13960</v>
    </oc>
    <nc r="D87">
      <v>14480</v>
    </nc>
  </rcc>
  <rcc rId="21801" sId="6">
    <oc r="D88">
      <v>793</v>
    </oc>
    <nc r="D88">
      <v>809</v>
    </nc>
  </rcc>
  <rcc rId="21802" sId="6">
    <oc r="D94">
      <v>72158</v>
    </oc>
    <nc r="D94">
      <v>72610</v>
    </nc>
  </rcc>
  <rcc rId="21803" sId="6">
    <oc r="D95">
      <v>11889</v>
    </oc>
    <nc r="D95">
      <v>12376</v>
    </nc>
  </rcc>
  <rcc rId="21804" sId="6">
    <oc r="E83">
      <v>40750</v>
    </oc>
    <nc r="E83"/>
  </rcc>
  <rcc rId="21805" sId="6">
    <oc r="E84">
      <v>155447</v>
    </oc>
    <nc r="E84"/>
  </rcc>
  <rcc rId="21806" sId="6">
    <oc r="E85">
      <v>44283</v>
    </oc>
    <nc r="E85"/>
  </rcc>
  <rcc rId="21807" sId="6">
    <oc r="E86">
      <v>31678</v>
    </oc>
    <nc r="E86"/>
  </rcc>
  <rcc rId="21808" sId="6">
    <oc r="E87">
      <v>14480</v>
    </oc>
    <nc r="E87"/>
  </rcc>
  <rcc rId="21809" sId="6">
    <oc r="E88">
      <v>809</v>
    </oc>
    <nc r="E88"/>
  </rcc>
  <rcc rId="21810" sId="6">
    <oc r="E92">
      <v>26753</v>
    </oc>
    <nc r="E92"/>
  </rcc>
  <rcc rId="21811" sId="6">
    <oc r="E94">
      <v>72610</v>
    </oc>
    <nc r="E94"/>
  </rcc>
  <rcc rId="21812" sId="6">
    <oc r="E95">
      <v>12376</v>
    </oc>
    <nc r="E95"/>
  </rcc>
  <rcc rId="21813" sId="10">
    <oc r="A2" t="inlineStr">
      <is>
        <t>Декабрь 2022 года</t>
      </is>
    </oc>
    <nc r="A2" t="inlineStr">
      <is>
        <t>Январь 2023 года</t>
      </is>
    </nc>
  </rcc>
  <rcc rId="21814" sId="13">
    <oc r="A1" t="inlineStr">
      <is>
        <t>СПРАВОЧНАЯ ИНФОРМАЦИЯ потребление коммунальных услуг в здании по адресу г.Химки, ул.Лавочкина, д.13 декабрь 2022г.</t>
      </is>
    </oc>
    <nc r="A1" t="inlineStr">
      <is>
        <t>СПРАВОЧНАЯ ИНФОРМАЦИЯ потребление коммунальных услуг в здании по адресу г.Химки, ул.Лавочкина, д.13 январь 2023г.</t>
      </is>
    </nc>
  </rcc>
  <rcmt sheetId="6" cell="D69" guid="{12FFB1DF-513D-48CF-BD45-A3EEDFD12093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824" sId="10" numFmtId="34">
    <oc r="C8">
      <v>2483.4</v>
    </oc>
    <nc r="C8">
      <v>2947.7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834" sId="1">
    <nc r="D8">
      <v>6730</v>
    </nc>
  </rcc>
  <rcc rId="21835" sId="1">
    <nc r="D9">
      <v>2786</v>
    </nc>
  </rcc>
  <rcc rId="21836" sId="1">
    <nc r="D10">
      <v>13640</v>
    </nc>
  </rcc>
  <rcc rId="21837" sId="1">
    <nc r="D11">
      <v>17894</v>
    </nc>
  </rcc>
  <rcc rId="21838" sId="1">
    <nc r="D12">
      <v>7269</v>
    </nc>
  </rcc>
  <rcc rId="21839" sId="1">
    <nc r="D14">
      <v>6636</v>
    </nc>
  </rcc>
  <rcc rId="21840" sId="1">
    <nc r="D15">
      <v>4782</v>
    </nc>
  </rcc>
  <rcc rId="21841" sId="1">
    <nc r="D16">
      <v>3939</v>
    </nc>
  </rcc>
  <rcc rId="21842" sId="1">
    <nc r="D17">
      <v>7076</v>
    </nc>
  </rcc>
  <rcc rId="21843" sId="1">
    <nc r="D18">
      <v>5852</v>
    </nc>
  </rcc>
  <rcc rId="21844" sId="1">
    <nc r="D20">
      <v>11275</v>
    </nc>
  </rcc>
  <rcc rId="21845" sId="1">
    <nc r="D21">
      <v>3141</v>
    </nc>
  </rcc>
  <rcc rId="21846" sId="1">
    <nc r="D22">
      <v>9725</v>
    </nc>
  </rcc>
  <rcc rId="21847" sId="1">
    <nc r="D23">
      <v>11888</v>
    </nc>
  </rcc>
  <rcc rId="21848" sId="1">
    <nc r="D24">
      <v>12776</v>
    </nc>
  </rcc>
  <rcc rId="21849" sId="1">
    <nc r="D40">
      <v>3842</v>
    </nc>
  </rcc>
  <rcc rId="21850" sId="1">
    <nc r="D41">
      <v>3593</v>
    </nc>
  </rcc>
  <rcc rId="21851" sId="1">
    <nc r="D43">
      <v>18416</v>
    </nc>
  </rcc>
  <rcc rId="21852" sId="1">
    <nc r="D44">
      <v>12503</v>
    </nc>
  </rcc>
  <rcc rId="21853" sId="1">
    <nc r="D46">
      <v>14610</v>
    </nc>
  </rcc>
  <rcc rId="21854" sId="1">
    <nc r="D47">
      <v>2394</v>
    </nc>
  </rcc>
  <rcc rId="21855" sId="1">
    <nc r="D48">
      <v>26481</v>
    </nc>
  </rcc>
  <rcc rId="21856" sId="1">
    <nc r="D49">
      <v>21954</v>
    </nc>
  </rcc>
  <rcc rId="21857" sId="1">
    <nc r="D50">
      <v>9957</v>
    </nc>
  </rcc>
  <rcc rId="21858" sId="1">
    <nc r="D56">
      <v>11689</v>
    </nc>
  </rcc>
  <rcc rId="21859" sId="1">
    <nc r="D57">
      <v>6761</v>
    </nc>
  </rcc>
  <rcc rId="21860" sId="1">
    <nc r="D58">
      <v>1356</v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861" sId="2">
    <nc r="E6">
      <v>950</v>
    </nc>
  </rcc>
  <rcc rId="21862" sId="2">
    <nc r="E7">
      <v>22340</v>
    </nc>
  </rcc>
  <rcc rId="21863" sId="2">
    <nc r="E8">
      <v>19410</v>
    </nc>
  </rcc>
  <rcc rId="21864" sId="2">
    <nc r="E9">
      <v>23290</v>
    </nc>
  </rcc>
  <rcc rId="21865" sId="2">
    <nc r="E10">
      <v>108240</v>
    </nc>
  </rcc>
  <rcc rId="21866" sId="2">
    <nc r="E11">
      <v>26115</v>
    </nc>
  </rcc>
  <rcc rId="21867" sId="2">
    <nc r="E12">
      <v>19820</v>
    </nc>
  </rcc>
  <rcc rId="21868" sId="2">
    <nc r="E13">
      <v>27700</v>
    </nc>
  </rcc>
  <rcc rId="21869" sId="2">
    <nc r="E14">
      <v>20425</v>
    </nc>
  </rcc>
  <rcc rId="21870" sId="2">
    <nc r="E15">
      <v>38655</v>
    </nc>
  </rcc>
  <rcc rId="21871" sId="2">
    <nc r="E16">
      <v>43230</v>
    </nc>
  </rcc>
  <rcc rId="21872" sId="2">
    <nc r="E17">
      <v>31985</v>
    </nc>
  </rcc>
  <rcc rId="21873" sId="2">
    <nc r="E18">
      <v>15405</v>
    </nc>
  </rcc>
  <rcc rId="21874" sId="2">
    <nc r="E19">
      <v>2265</v>
    </nc>
  </rcc>
  <rcc rId="21875" sId="2">
    <nc r="E20">
      <v>1950</v>
    </nc>
  </rcc>
  <rcc rId="21876" sId="2">
    <nc r="E21">
      <v>26025</v>
    </nc>
  </rcc>
  <rcc rId="21877" sId="2">
    <nc r="E22">
      <v>6235</v>
    </nc>
  </rcc>
  <rcc rId="21878" sId="2">
    <nc r="E23">
      <v>185</v>
    </nc>
  </rcc>
  <rcc rId="21879" sId="2">
    <nc r="E24">
      <v>6980</v>
    </nc>
  </rcc>
  <rcc rId="21880" sId="2">
    <nc r="E25">
      <v>13510</v>
    </nc>
  </rcc>
  <rcc rId="21881" sId="2">
    <nc r="E26">
      <v>12085</v>
    </nc>
  </rcc>
  <rcc rId="21882" sId="2">
    <nc r="E27">
      <v>48920</v>
    </nc>
  </rcc>
  <rcc rId="21883" sId="2">
    <nc r="E28">
      <v>11455</v>
    </nc>
  </rcc>
  <rcc rId="21884" sId="2">
    <nc r="E29">
      <v>57070</v>
    </nc>
  </rcc>
  <rcc rId="21885" sId="2">
    <nc r="E30">
      <v>7195</v>
    </nc>
  </rcc>
  <rcc rId="21886" sId="2">
    <nc r="E31">
      <v>2265</v>
    </nc>
  </rcc>
  <rcc rId="21887" sId="2">
    <nc r="E32">
      <v>24695</v>
    </nc>
  </rcc>
  <rcc rId="21888" sId="2">
    <nc r="E33">
      <v>120540</v>
    </nc>
  </rcc>
  <rcc rId="21889" sId="2">
    <nc r="E34">
      <v>45690</v>
    </nc>
  </rcc>
  <rcc rId="21890" sId="2">
    <nc r="E35">
      <v>55250</v>
    </nc>
  </rcc>
  <rcc rId="21891" sId="2">
    <nc r="E36">
      <v>13345</v>
    </nc>
  </rcc>
  <rcc rId="21892" sId="2">
    <nc r="E37">
      <v>34455</v>
    </nc>
  </rcc>
  <rcc rId="21893" sId="2">
    <nc r="E38">
      <v>39070</v>
    </nc>
  </rcc>
  <rcc rId="21894" sId="2">
    <nc r="E39">
      <v>29630</v>
    </nc>
  </rcc>
  <rcc rId="21895" sId="2">
    <nc r="E40">
      <v>28270</v>
    </nc>
  </rcc>
  <rcc rId="21896" sId="2">
    <nc r="E41">
      <v>29655</v>
    </nc>
  </rcc>
  <rcc rId="21897" sId="2">
    <nc r="E42">
      <v>30560</v>
    </nc>
  </rcc>
  <rcc rId="21898" sId="2">
    <nc r="E43">
      <v>5300</v>
    </nc>
  </rcc>
  <rcc rId="21899" sId="2">
    <nc r="E44">
      <v>32130</v>
    </nc>
  </rcc>
  <rcc rId="21900" sId="2">
    <nc r="E45">
      <v>21155</v>
    </nc>
  </rcc>
  <rcc rId="21901" sId="2">
    <nc r="E46">
      <v>40335</v>
    </nc>
  </rcc>
  <rcc rId="21902" sId="2">
    <nc r="E47">
      <v>51120</v>
    </nc>
  </rcc>
  <rcc rId="21903" sId="2">
    <nc r="E48">
      <v>41200</v>
    </nc>
  </rcc>
  <rcc rId="21904" sId="2">
    <nc r="E49">
      <v>87835</v>
    </nc>
  </rcc>
  <rcc rId="21905" sId="2">
    <nc r="E50">
      <v>74240</v>
    </nc>
  </rcc>
  <rcc rId="21906" sId="2">
    <nc r="E51">
      <v>8910</v>
    </nc>
  </rcc>
  <rcc rId="21907" sId="2">
    <nc r="E52">
      <v>10815</v>
    </nc>
  </rcc>
  <rcc rId="21908" sId="2">
    <nc r="E53">
      <v>19505</v>
    </nc>
  </rcc>
  <rcc rId="21909" sId="2">
    <nc r="E54">
      <v>10570</v>
    </nc>
  </rcc>
  <rcc rId="21910" sId="2">
    <nc r="E55">
      <v>44215</v>
    </nc>
  </rcc>
  <rcc rId="21911" sId="2">
    <nc r="E56">
      <v>10560</v>
    </nc>
  </rcc>
  <rcc rId="21912" sId="2">
    <nc r="E57">
      <v>83670</v>
    </nc>
  </rcc>
  <rcc rId="21913" sId="2">
    <nc r="E58">
      <v>22470</v>
    </nc>
  </rcc>
  <rcc rId="21914" sId="2">
    <nc r="E59">
      <v>21980</v>
    </nc>
  </rcc>
  <rcc rId="21915" sId="2">
    <nc r="E60">
      <v>12555</v>
    </nc>
  </rcc>
  <rcc rId="21916" sId="2">
    <nc r="E61">
      <v>69555</v>
    </nc>
  </rcc>
  <rcc rId="21917" sId="2">
    <nc r="E62">
      <v>13140</v>
    </nc>
  </rcc>
  <rcc rId="21918" sId="2">
    <nc r="E63">
      <v>2105</v>
    </nc>
  </rcc>
  <rcc rId="21919" sId="2">
    <nc r="E64">
      <v>19880</v>
    </nc>
  </rcc>
  <rcc rId="21920" sId="2">
    <nc r="E65">
      <v>63065</v>
    </nc>
  </rcc>
  <rcc rId="21921" sId="2">
    <nc r="E66">
      <v>29295</v>
    </nc>
  </rcc>
  <rcc rId="21922" sId="2">
    <nc r="E67">
      <v>7335</v>
    </nc>
  </rcc>
  <rcc rId="21923" sId="2">
    <nc r="E68">
      <v>25750</v>
    </nc>
  </rcc>
  <rcc rId="21924" sId="2">
    <nc r="E69">
      <v>53880</v>
    </nc>
  </rcc>
  <rcc rId="21925" sId="2">
    <nc r="E70">
      <v>84960</v>
    </nc>
  </rcc>
  <rcc rId="21926" sId="2">
    <nc r="E71">
      <v>36090</v>
    </nc>
  </rcc>
  <rcc rId="21927" sId="2">
    <nc r="E72">
      <v>5075</v>
    </nc>
  </rcc>
  <rcc rId="21928" sId="2">
    <nc r="E73">
      <v>53655</v>
    </nc>
  </rcc>
  <rcc rId="21929" sId="2">
    <nc r="E74">
      <v>9170</v>
    </nc>
  </rcc>
  <rcc rId="21930" sId="2">
    <nc r="E75">
      <v>270</v>
    </nc>
  </rcc>
  <rcc rId="21931" sId="2">
    <nc r="E76">
      <v>25325</v>
    </nc>
  </rcc>
  <rcc rId="21932" sId="2">
    <nc r="E77">
      <v>16770</v>
    </nc>
  </rcc>
  <rcc rId="21933" sId="2">
    <nc r="E78">
      <v>35170</v>
    </nc>
  </rcc>
  <rcc rId="21934" sId="2">
    <nc r="E79">
      <v>7195</v>
    </nc>
  </rcc>
  <rcc rId="21935" sId="2">
    <nc r="E80">
      <v>27770</v>
    </nc>
  </rcc>
  <rcc rId="21936" sId="2">
    <nc r="E81">
      <v>9470</v>
    </nc>
  </rcc>
  <rcc rId="21937" sId="2">
    <nc r="E83">
      <v>7220</v>
    </nc>
  </rcc>
  <rcc rId="21938" sId="2">
    <nc r="E84">
      <v>11560</v>
    </nc>
  </rcc>
  <rcc rId="21939" sId="2">
    <nc r="E85">
      <v>8855</v>
    </nc>
  </rcc>
  <rcc rId="21940" sId="2">
    <nc r="E86">
      <v>35060</v>
    </nc>
  </rcc>
  <rcc rId="21941" sId="2">
    <nc r="E87">
      <v>35040</v>
    </nc>
  </rcc>
  <rcc rId="21942" sId="2">
    <nc r="E88">
      <v>18500</v>
    </nc>
  </rcc>
  <rcc rId="21943" sId="2">
    <nc r="E89">
      <v>67005</v>
    </nc>
  </rcc>
  <rcc rId="21944" sId="2">
    <nc r="E90">
      <v>59445</v>
    </nc>
  </rcc>
  <rcc rId="21945" sId="2">
    <nc r="E91">
      <v>12375</v>
    </nc>
  </rcc>
  <rcc rId="21946" sId="2">
    <nc r="E92">
      <v>11910</v>
    </nc>
  </rcc>
  <rcc rId="21947" sId="2">
    <nc r="E93">
      <v>655</v>
    </nc>
  </rcc>
  <rcc rId="21948" sId="2">
    <nc r="E94">
      <v>35385</v>
    </nc>
  </rcc>
  <rcc rId="21949" sId="2">
    <nc r="E95">
      <v>13450</v>
    </nc>
  </rcc>
  <rcc rId="21950" sId="2">
    <nc r="E96">
      <v>40655</v>
    </nc>
  </rcc>
  <rcc rId="21951" sId="2">
    <nc r="E97">
      <v>24270</v>
    </nc>
  </rcc>
  <rcc rId="21952" sId="2">
    <nc r="E98">
      <v>9305</v>
    </nc>
  </rcc>
  <rcc rId="21953" sId="2">
    <nc r="E99">
      <v>12145</v>
    </nc>
  </rcc>
  <rcc rId="21954" sId="2">
    <nc r="E100">
      <v>4455</v>
    </nc>
  </rcc>
  <rcc rId="21955" sId="2">
    <nc r="E101">
      <v>12765</v>
    </nc>
  </rcc>
  <rcc rId="21956" sId="2">
    <nc r="E102">
      <v>51170</v>
    </nc>
  </rcc>
  <rcc rId="21957" sId="2">
    <nc r="E103">
      <v>6175</v>
    </nc>
  </rcc>
  <rcc rId="21958" sId="2">
    <nc r="E104">
      <v>21270</v>
    </nc>
  </rcc>
  <rcc rId="21959" sId="2">
    <nc r="E105">
      <v>20465</v>
    </nc>
  </rcc>
  <rcc rId="21960" sId="2">
    <nc r="E106">
      <v>88430</v>
    </nc>
  </rcc>
  <rcc rId="21961" sId="2">
    <nc r="E107">
      <v>11055</v>
    </nc>
  </rcc>
  <rcc rId="21962" sId="2">
    <nc r="E108">
      <v>29140</v>
    </nc>
  </rcc>
  <rcc rId="21963" sId="2">
    <nc r="E109">
      <v>19120</v>
    </nc>
  </rcc>
  <rcc rId="21964" sId="2">
    <nc r="E110">
      <v>9075</v>
    </nc>
  </rcc>
  <rcc rId="21965" sId="2">
    <nc r="E111">
      <v>23285</v>
    </nc>
  </rcc>
  <rcc rId="21966" sId="2">
    <nc r="E112">
      <v>16720</v>
    </nc>
  </rcc>
  <rcc rId="21967" sId="2">
    <nc r="E113">
      <v>55525</v>
    </nc>
  </rcc>
  <rcc rId="21968" sId="2">
    <nc r="E114">
      <v>14960</v>
    </nc>
  </rcc>
  <rcc rId="21969" sId="2">
    <nc r="E115">
      <v>47610</v>
    </nc>
  </rcc>
  <rcc rId="21970" sId="2">
    <nc r="E116">
      <v>20090</v>
    </nc>
  </rcc>
  <rcc rId="21971" sId="2">
    <nc r="E117">
      <v>7730</v>
    </nc>
  </rcc>
  <rcc rId="21972" sId="3">
    <nc r="E7">
      <v>12495</v>
    </nc>
  </rcc>
  <rcc rId="21973" sId="3">
    <nc r="E8">
      <v>435</v>
    </nc>
  </rcc>
  <rcc rId="21974" sId="3">
    <nc r="E9">
      <v>14520</v>
    </nc>
  </rcc>
  <rcc rId="21975" sId="3">
    <nc r="E10">
      <v>12840</v>
    </nc>
  </rcc>
  <rcc rId="21976" sId="3">
    <nc r="E11">
      <v>875</v>
    </nc>
  </rcc>
  <rcc rId="21977" sId="3">
    <nc r="E12">
      <v>28245</v>
    </nc>
  </rcc>
  <rcc rId="21978" sId="3">
    <nc r="E13">
      <v>9645</v>
    </nc>
  </rcc>
  <rcc rId="21979" sId="3">
    <nc r="E14">
      <v>17155</v>
    </nc>
  </rcc>
  <rcc rId="21980" sId="3">
    <nc r="E15">
      <v>2405</v>
    </nc>
  </rcc>
  <rcc rId="21981" sId="3">
    <nc r="E16">
      <v>76735</v>
    </nc>
  </rcc>
  <rcc rId="21982" sId="3">
    <nc r="E17">
      <v>37345</v>
    </nc>
  </rcc>
  <rcc rId="21983" sId="3">
    <nc r="E18">
      <v>14330</v>
    </nc>
  </rcc>
  <rcc rId="21984" sId="3">
    <nc r="E19">
      <v>149330</v>
    </nc>
  </rcc>
  <rcc rId="21985" sId="3">
    <nc r="E20">
      <v>5935</v>
    </nc>
  </rcc>
  <rcc rId="21986" sId="3">
    <nc r="E21">
      <v>12260</v>
    </nc>
  </rcc>
  <rcc rId="21987" sId="3">
    <nc r="E22">
      <v>12500</v>
    </nc>
  </rcc>
  <rcc rId="21988" sId="3">
    <nc r="E23">
      <v>37655</v>
    </nc>
  </rcc>
  <rcc rId="21989" sId="3">
    <nc r="E24">
      <v>52075</v>
    </nc>
  </rcc>
  <rcc rId="21990" sId="3">
    <nc r="E25">
      <v>11565</v>
    </nc>
  </rcc>
  <rcc rId="21991" sId="3">
    <nc r="E26">
      <v>15</v>
    </nc>
  </rcc>
  <rcc rId="21992" sId="3">
    <nc r="E27">
      <v>24040</v>
    </nc>
  </rcc>
  <rcc rId="21993" sId="3">
    <nc r="E28">
      <v>30225</v>
    </nc>
  </rcc>
  <rcc rId="21994" sId="3">
    <nc r="E29">
      <v>30935</v>
    </nc>
  </rcc>
  <rcc rId="21995" sId="3">
    <nc r="E30">
      <v>28560</v>
    </nc>
  </rcc>
  <rcc rId="21996" sId="3">
    <nc r="E31">
      <v>61205</v>
    </nc>
  </rcc>
  <rcc rId="21997" sId="4">
    <nc r="E7">
      <v>8010</v>
    </nc>
  </rcc>
  <rcc rId="21998" sId="4">
    <nc r="E8">
      <v>50225</v>
    </nc>
  </rcc>
  <rcc rId="21999" sId="4">
    <nc r="E9">
      <v>4330</v>
    </nc>
  </rcc>
  <rcc rId="22000" sId="4">
    <nc r="E10">
      <v>20780</v>
    </nc>
  </rcc>
  <rcc rId="22001" sId="4">
    <nc r="E11">
      <v>12900</v>
    </nc>
  </rcc>
  <rcc rId="22002" sId="4">
    <nc r="E12">
      <v>45100</v>
    </nc>
  </rcc>
  <rcc rId="22003" sId="4">
    <nc r="E13">
      <v>16855</v>
    </nc>
  </rcc>
  <rcc rId="22004" sId="4">
    <nc r="E14">
      <v>9270</v>
    </nc>
  </rcc>
  <rcc rId="22005" sId="4">
    <nc r="E15">
      <v>25550</v>
    </nc>
  </rcc>
  <rcc rId="22006" sId="4">
    <nc r="E16">
      <v>23690</v>
    </nc>
  </rcc>
  <rcc rId="22007" sId="4">
    <nc r="E17">
      <v>29045</v>
    </nc>
  </rcc>
  <rcc rId="22008" sId="4">
    <nc r="E18">
      <v>30880</v>
    </nc>
  </rcc>
  <rcc rId="22009" sId="4">
    <nc r="E19">
      <v>51580</v>
    </nc>
  </rcc>
  <rcc rId="22010" sId="4">
    <nc r="E20">
      <v>3680</v>
    </nc>
  </rcc>
  <rcc rId="22011" sId="4">
    <nc r="E21">
      <v>7495</v>
    </nc>
  </rcc>
  <rcc rId="22012" sId="4">
    <nc r="E22">
      <v>20770</v>
    </nc>
  </rcc>
  <rcc rId="22013" sId="4">
    <nc r="E23">
      <v>48950</v>
    </nc>
  </rcc>
  <rcc rId="22014" sId="4">
    <nc r="E24">
      <v>28060</v>
    </nc>
  </rcc>
  <rcc rId="22015" sId="4">
    <nc r="E25">
      <v>33255</v>
    </nc>
  </rcc>
  <rcc rId="22016" sId="4">
    <nc r="E26">
      <v>15760</v>
    </nc>
  </rcc>
  <rcc rId="22017" sId="4">
    <nc r="E27">
      <v>14065</v>
    </nc>
  </rcc>
  <rcc rId="22018" sId="4">
    <nc r="E28">
      <v>56760</v>
    </nc>
  </rcc>
  <rcc rId="22019" sId="4">
    <nc r="E29">
      <v>32890</v>
    </nc>
  </rcc>
  <rcc rId="22020" sId="4">
    <nc r="E30">
      <v>50885</v>
    </nc>
  </rcc>
  <rcc rId="22021" sId="4">
    <nc r="E31">
      <v>20575</v>
    </nc>
  </rcc>
  <rcc rId="22022" sId="4">
    <nc r="E32">
      <v>27875</v>
    </nc>
  </rcc>
  <rcc rId="22023" sId="4">
    <nc r="E33">
      <v>37545</v>
    </nc>
  </rcc>
  <rcc rId="22024" sId="4">
    <nc r="E34">
      <v>17330</v>
    </nc>
  </rcc>
  <rcc rId="22025" sId="4">
    <nc r="E35">
      <v>11510</v>
    </nc>
  </rcc>
  <rcc rId="22026" sId="4">
    <nc r="E36">
      <v>45455</v>
    </nc>
  </rcc>
  <rcc rId="22027" sId="4">
    <nc r="E37">
      <v>37695</v>
    </nc>
  </rcc>
  <rcc rId="22028" sId="4">
    <nc r="E38">
      <v>10985</v>
    </nc>
  </rcc>
  <rcc rId="22029" sId="4">
    <nc r="E39">
      <v>41980</v>
    </nc>
  </rcc>
  <rcc rId="22030" sId="4">
    <nc r="E40">
      <v>36760</v>
    </nc>
  </rcc>
  <rcc rId="22031" sId="4">
    <nc r="E41">
      <v>4250</v>
    </nc>
  </rcc>
  <rcc rId="22032" sId="4">
    <nc r="E42">
      <v>97050</v>
    </nc>
  </rcc>
  <rcc rId="22033" sId="4">
    <nc r="E43">
      <v>7640</v>
    </nc>
  </rcc>
  <rcc rId="22034" sId="4">
    <nc r="E44">
      <v>1045</v>
    </nc>
  </rcc>
  <rcc rId="22035" sId="4">
    <nc r="E45">
      <v>86030</v>
    </nc>
  </rcc>
  <rcc rId="22036" sId="4">
    <nc r="E46">
      <v>8085</v>
    </nc>
  </rcc>
  <rcc rId="22037" sId="4">
    <nc r="E47">
      <v>10580</v>
    </nc>
  </rcc>
  <rcc rId="22038" sId="4">
    <nc r="E48">
      <v>54105</v>
    </nc>
  </rcc>
  <rcc rId="22039" sId="4">
    <nc r="E49">
      <v>13740</v>
    </nc>
  </rcc>
  <rcc rId="22040" sId="4">
    <nc r="E50">
      <v>30940</v>
    </nc>
  </rcc>
  <rcc rId="22041" sId="4">
    <nc r="E51">
      <v>14325</v>
    </nc>
  </rcc>
  <rcc rId="22042" sId="4">
    <nc r="E52">
      <v>9335</v>
    </nc>
  </rcc>
  <rcc rId="22043" sId="4">
    <nc r="E53">
      <v>19010</v>
    </nc>
  </rcc>
  <rcc rId="22044" sId="4">
    <nc r="E54">
      <v>5645</v>
    </nc>
  </rcc>
  <rcc rId="22045" sId="4">
    <nc r="E55">
      <v>51900</v>
    </nc>
  </rcc>
  <rcc rId="22046" sId="4">
    <nc r="E56">
      <v>46955</v>
    </nc>
  </rcc>
  <rcc rId="22047" sId="4">
    <nc r="E57">
      <v>5265</v>
    </nc>
  </rcc>
  <rcc rId="22048" sId="4">
    <nc r="E58">
      <v>27645</v>
    </nc>
  </rcc>
  <rcc rId="22049" sId="4">
    <nc r="E59">
      <v>11940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50" sId="5">
    <nc r="E6">
      <v>13240</v>
    </nc>
  </rcc>
  <rcc rId="22051" sId="5">
    <nc r="E7">
      <v>5330</v>
    </nc>
  </rcc>
  <rcc rId="22052" sId="5">
    <nc r="E8">
      <v>12410</v>
    </nc>
  </rcc>
  <rcc rId="22053" sId="5">
    <nc r="E9">
      <v>9320</v>
    </nc>
  </rcc>
  <rcc rId="22054" sId="5">
    <nc r="E10">
      <v>18685</v>
    </nc>
  </rcc>
  <rcc rId="22055" sId="5">
    <nc r="E11">
      <v>45415</v>
    </nc>
  </rcc>
  <rcc rId="22056" sId="5">
    <nc r="E12">
      <v>18530</v>
    </nc>
  </rcc>
  <rcc rId="22057" sId="5">
    <nc r="E13">
      <v>13080</v>
    </nc>
  </rcc>
  <rfmt sheetId="5" sqref="E14">
    <dxf>
      <fill>
        <patternFill>
          <bgColor rgb="FFFFFF00"/>
        </patternFill>
      </fill>
    </dxf>
  </rfmt>
  <rcc rId="22058" sId="5">
    <nc r="E15">
      <v>20160</v>
    </nc>
  </rcc>
  <rcc rId="22059" sId="5">
    <nc r="E16">
      <v>5970</v>
    </nc>
  </rcc>
  <rcc rId="22060" sId="5">
    <nc r="E17">
      <v>32510</v>
    </nc>
  </rcc>
  <rcc rId="22061" sId="5">
    <nc r="E18">
      <v>17395</v>
    </nc>
  </rcc>
  <rcc rId="22062" sId="5">
    <nc r="E19">
      <v>11745</v>
    </nc>
  </rcc>
  <rcc rId="22063" sId="5">
    <nc r="E20">
      <v>51340</v>
    </nc>
  </rcc>
  <rcc rId="22064" sId="5">
    <nc r="E21">
      <v>69610</v>
    </nc>
  </rcc>
  <rcc rId="22065" sId="5">
    <nc r="E22">
      <v>51180</v>
    </nc>
  </rcc>
  <rcc rId="22066" sId="5">
    <nc r="E23">
      <v>10705</v>
    </nc>
  </rcc>
  <rcc rId="22067" sId="5">
    <nc r="E24">
      <v>7250</v>
    </nc>
  </rcc>
  <rcc rId="22068" sId="5">
    <nc r="E25">
      <v>14530</v>
    </nc>
  </rcc>
  <rcc rId="22069" sId="5">
    <nc r="E26">
      <v>8680</v>
    </nc>
  </rcc>
  <rcc rId="22070" sId="5">
    <nc r="E27">
      <v>2785</v>
    </nc>
  </rcc>
  <rcc rId="22071" sId="5">
    <nc r="E28">
      <v>5695</v>
    </nc>
  </rcc>
  <rcc rId="22072" sId="5">
    <nc r="E29">
      <v>19475</v>
    </nc>
  </rcc>
  <rcc rId="22073" sId="5">
    <nc r="E30">
      <v>60180</v>
    </nc>
  </rcc>
  <rcc rId="22074" sId="5">
    <nc r="E31">
      <v>19040</v>
    </nc>
  </rcc>
  <rcc rId="22075" sId="5">
    <nc r="E32">
      <v>18270</v>
    </nc>
  </rcc>
  <rcc rId="22076" sId="5">
    <nc r="E33">
      <v>54565</v>
    </nc>
  </rcc>
  <rcc rId="22077" sId="5">
    <nc r="E34">
      <v>13020</v>
    </nc>
  </rcc>
  <rcc rId="22078" sId="5">
    <nc r="E35">
      <v>10320</v>
    </nc>
  </rcc>
  <rcc rId="22079" sId="5">
    <nc r="E36">
      <v>68275</v>
    </nc>
  </rcc>
  <rcc rId="22080" sId="5">
    <nc r="E37">
      <v>25810</v>
    </nc>
  </rcc>
  <rcc rId="22081" sId="5">
    <nc r="E38">
      <v>89975</v>
    </nc>
  </rcc>
  <rcc rId="22082" sId="5">
    <nc r="E39">
      <v>11445</v>
    </nc>
  </rcc>
  <rcc rId="22083" sId="5">
    <nc r="E40">
      <v>63800</v>
    </nc>
  </rcc>
  <rcc rId="22084" sId="5">
    <nc r="E41">
      <v>18120</v>
    </nc>
  </rcc>
  <rcc rId="22085" sId="5">
    <nc r="E42">
      <v>106220</v>
    </nc>
  </rcc>
  <rcc rId="22086" sId="5">
    <nc r="E43">
      <v>13240</v>
    </nc>
  </rcc>
  <rcc rId="22087" sId="5">
    <nc r="E44">
      <v>23470</v>
    </nc>
  </rcc>
  <rcc rId="22088" sId="5">
    <nc r="E45">
      <v>19410</v>
    </nc>
  </rcc>
  <rfmt sheetId="5" sqref="E46">
    <dxf>
      <fill>
        <patternFill patternType="solid">
          <bgColor rgb="FFFFFF00"/>
        </patternFill>
      </fill>
    </dxf>
  </rfmt>
  <rcc rId="22089" sId="5">
    <nc r="E47">
      <v>9240</v>
    </nc>
  </rcc>
  <rcc rId="22090" sId="5">
    <nc r="E48">
      <v>24745</v>
    </nc>
  </rcc>
  <rcc rId="22091" sId="5">
    <nc r="E49">
      <v>33715</v>
    </nc>
  </rcc>
  <rcc rId="22092" sId="5">
    <nc r="E50">
      <v>18560</v>
    </nc>
  </rcc>
  <rcc rId="22093" sId="5">
    <nc r="E51">
      <v>780</v>
    </nc>
  </rcc>
  <rcc rId="22094" sId="5">
    <nc r="E52">
      <v>21425</v>
    </nc>
  </rcc>
  <rcc rId="22095" sId="5">
    <nc r="E53">
      <v>36155</v>
    </nc>
  </rcc>
  <rcc rId="22096" sId="5">
    <nc r="E54">
      <v>40570</v>
    </nc>
  </rcc>
  <rcc rId="22097" sId="5">
    <nc r="E55">
      <v>7130</v>
    </nc>
  </rcc>
  <rcc rId="22098" sId="5">
    <nc r="E56">
      <v>258875</v>
    </nc>
  </rcc>
  <rcc rId="22099" sId="5">
    <nc r="E57">
      <v>31500</v>
    </nc>
  </rcc>
  <rcc rId="22100" sId="5">
    <nc r="E58">
      <v>6060</v>
    </nc>
  </rcc>
  <rcc rId="22101" sId="5">
    <nc r="E59">
      <v>66235</v>
    </nc>
  </rcc>
  <rcc rId="22102" sId="5">
    <nc r="E61">
      <v>3170</v>
    </nc>
  </rcc>
  <rcc rId="22103" sId="5">
    <nc r="E62">
      <v>8090</v>
    </nc>
  </rcc>
  <rcc rId="22104" sId="5">
    <nc r="E63">
      <v>460</v>
    </nc>
  </rcc>
  <rcc rId="22105" sId="5">
    <nc r="E64">
      <v>18445</v>
    </nc>
  </rcc>
  <rcc rId="22106" sId="5">
    <nc r="E65">
      <v>6350</v>
    </nc>
  </rcc>
  <rcc rId="22107" sId="5">
    <nc r="E66">
      <v>22215</v>
    </nc>
  </rcc>
  <rcc rId="22108" sId="5">
    <nc r="E67">
      <v>26835</v>
    </nc>
  </rcc>
  <rcc rId="22109" sId="5">
    <nc r="E68">
      <v>5465</v>
    </nc>
  </rcc>
  <rcc rId="22110" sId="5">
    <nc r="E70">
      <v>20290</v>
    </nc>
  </rcc>
  <rcc rId="22111" sId="5">
    <nc r="E71">
      <v>35270</v>
    </nc>
  </rcc>
  <rcc rId="22112" sId="5">
    <nc r="E72">
      <v>32030</v>
    </nc>
  </rcc>
  <rcc rId="22113" sId="5">
    <nc r="E73">
      <v>3530</v>
    </nc>
  </rcc>
  <rcc rId="22114" sId="5">
    <nc r="E74">
      <v>5630</v>
    </nc>
  </rcc>
  <rcc rId="22115" sId="5">
    <nc r="E75">
      <v>5190</v>
    </nc>
  </rcc>
  <rcc rId="22116" sId="5">
    <nc r="E76">
      <v>54465</v>
    </nc>
  </rcc>
  <rcc rId="22117" sId="5">
    <nc r="E77">
      <v>11740</v>
    </nc>
  </rcc>
  <rcc rId="22118" sId="5">
    <nc r="E78">
      <v>11630</v>
    </nc>
  </rcc>
  <rcc rId="22119" sId="5">
    <nc r="E79">
      <v>7860</v>
    </nc>
  </rcc>
  <rcc rId="22120" sId="5">
    <nc r="E80">
      <v>6340</v>
    </nc>
  </rcc>
  <rcc rId="22121" sId="5">
    <nc r="E81">
      <v>10130</v>
    </nc>
  </rcc>
  <rcc rId="22122" sId="5">
    <nc r="E82">
      <v>1930</v>
    </nc>
  </rcc>
  <rcc rId="22123" sId="5">
    <nc r="E83">
      <v>15110</v>
    </nc>
  </rcc>
  <rcc rId="22124" sId="5">
    <nc r="E84">
      <v>100</v>
    </nc>
  </rcc>
  <rcc rId="22125" sId="5">
    <nc r="E85">
      <v>25120</v>
    </nc>
  </rcc>
  <rcc rId="22126" sId="5">
    <nc r="E86">
      <v>26940</v>
    </nc>
  </rcc>
  <rcc rId="22127" sId="5">
    <nc r="E87">
      <v>8480</v>
    </nc>
  </rcc>
  <rcc rId="22128" sId="5">
    <nc r="E88">
      <v>2990</v>
    </nc>
  </rcc>
  <rcc rId="22129" sId="5">
    <nc r="E89">
      <v>32985</v>
    </nc>
  </rcc>
  <rcc rId="22130" sId="5">
    <nc r="E90">
      <v>26925</v>
    </nc>
  </rcc>
  <rcc rId="22131" sId="5">
    <nc r="E91">
      <v>64620</v>
    </nc>
  </rcc>
  <rcc rId="22132" sId="5">
    <nc r="E92">
      <v>39500</v>
    </nc>
  </rcc>
  <rcc rId="22133" sId="5">
    <nc r="E94">
      <v>835</v>
    </nc>
  </rcc>
  <rcc rId="22134" sId="5">
    <nc r="E95">
      <v>19170</v>
    </nc>
  </rcc>
  <rcc rId="22135" sId="5">
    <nc r="E96">
      <v>7915</v>
    </nc>
  </rcc>
  <rcc rId="22136" sId="5">
    <nc r="E97">
      <v>33145</v>
    </nc>
  </rcc>
  <rcc rId="22137" sId="5">
    <nc r="E98">
      <v>7985</v>
    </nc>
  </rcc>
  <rcc rId="22138" sId="5">
    <nc r="E99">
      <v>42980</v>
    </nc>
  </rcc>
  <rcc rId="22139" sId="5">
    <nc r="E100">
      <v>30115</v>
    </nc>
  </rcc>
  <rcc rId="22140" sId="5">
    <nc r="E101">
      <v>29315</v>
    </nc>
  </rcc>
  <rcc rId="22141" sId="5">
    <nc r="E102">
      <v>16170</v>
    </nc>
  </rcc>
  <rcc rId="22142" sId="5">
    <nc r="E103">
      <v>13935</v>
    </nc>
  </rcc>
  <rcc rId="22143" sId="5">
    <nc r="E104">
      <v>23515</v>
    </nc>
  </rcc>
  <rcc rId="22144" sId="5">
    <nc r="E105">
      <v>3790</v>
    </nc>
  </rcc>
  <rcc rId="22145" sId="5">
    <nc r="E106">
      <v>8620</v>
    </nc>
  </rcc>
  <rcc rId="22146" sId="5">
    <nc r="E107">
      <v>5480</v>
    </nc>
  </rcc>
  <rcc rId="22147" sId="5">
    <nc r="E108">
      <v>96995</v>
    </nc>
  </rcc>
  <rcc rId="22148" sId="5">
    <nc r="E109">
      <v>35000</v>
    </nc>
  </rcc>
  <rcc rId="22149" sId="5">
    <nc r="E110">
      <v>12895</v>
    </nc>
  </rcc>
  <rcc rId="22150" sId="5">
    <nc r="E111">
      <v>24880</v>
    </nc>
  </rcc>
  <rcc rId="22151" sId="5">
    <nc r="E112">
      <v>4775</v>
    </nc>
  </rcc>
  <rcc rId="22152" sId="5">
    <nc r="E113">
      <v>19085</v>
    </nc>
  </rcc>
  <rcc rId="22153" sId="5">
    <nc r="E114">
      <v>10910</v>
    </nc>
  </rcc>
  <rcc rId="22154" sId="5">
    <nc r="E115">
      <v>46200</v>
    </nc>
  </rcc>
  <rcc rId="22155" sId="5">
    <nc r="E116">
      <v>35100</v>
    </nc>
  </rcc>
  <rcc rId="22156" sId="5">
    <nc r="E117">
      <v>95380</v>
    </nc>
  </rcc>
  <rcc rId="22157" sId="5">
    <nc r="E118">
      <v>39480</v>
    </nc>
  </rcc>
  <rcc rId="22158" sId="5">
    <nc r="E119">
      <v>1930</v>
    </nc>
  </rcc>
  <rcc rId="22159" sId="5">
    <nc r="E120">
      <v>86180</v>
    </nc>
  </rcc>
  <rcc rId="22160" sId="5">
    <nc r="E121">
      <v>83050</v>
    </nc>
  </rcc>
  <rcc rId="22161" sId="5">
    <nc r="E122">
      <v>15795</v>
    </nc>
  </rcc>
  <rcc rId="22162" sId="5">
    <nc r="E123">
      <v>4930</v>
    </nc>
  </rcc>
  <rcc rId="22163" sId="5">
    <nc r="E124">
      <v>8255</v>
    </nc>
  </rcc>
  <rcc rId="22164" sId="5">
    <nc r="E125">
      <v>9335</v>
    </nc>
  </rcc>
  <rcc rId="22165" sId="5">
    <nc r="E126">
      <v>30380</v>
    </nc>
  </rcc>
  <rcc rId="22166" sId="5">
    <nc r="E127">
      <v>58600</v>
    </nc>
  </rcc>
  <rcc rId="22167" sId="5">
    <nc r="E128">
      <v>7980</v>
    </nc>
  </rcc>
  <rcc rId="22168" sId="5">
    <nc r="E129">
      <v>15320</v>
    </nc>
  </rcc>
  <rcc rId="22169" sId="5">
    <nc r="E130">
      <v>11615</v>
    </nc>
  </rcc>
  <rcc rId="22170" sId="5">
    <nc r="E131">
      <v>7980</v>
    </nc>
  </rcc>
  <rcc rId="22171" sId="5">
    <nc r="E132">
      <v>9220</v>
    </nc>
  </rcc>
  <rcc rId="22172" sId="5">
    <nc r="E133">
      <v>18590</v>
    </nc>
  </rcc>
  <rcc rId="22173" sId="5">
    <nc r="E134">
      <v>17550</v>
    </nc>
  </rcc>
  <rcc rId="22174" sId="5">
    <nc r="E135">
      <v>30450</v>
    </nc>
  </rcc>
  <rcc rId="22175" sId="5">
    <nc r="E136">
      <v>57840</v>
    </nc>
  </rcc>
  <rcc rId="22176" sId="5">
    <nc r="E137">
      <v>28400</v>
    </nc>
  </rcc>
  <rcc rId="22177" sId="5">
    <nc r="E138">
      <v>27680</v>
    </nc>
  </rcc>
  <rcc rId="22178" sId="5">
    <nc r="E139">
      <v>40160</v>
    </nc>
  </rcc>
  <rcc rId="22179" sId="5">
    <nc r="E140">
      <v>18420</v>
    </nc>
  </rcc>
  <rcc rId="22180" sId="5">
    <nc r="E141">
      <v>8660</v>
    </nc>
  </rcc>
  <rcc rId="22181" sId="5">
    <nc r="E142">
      <v>26320</v>
    </nc>
  </rcc>
  <rcc rId="22182" sId="5">
    <nc r="E143">
      <v>41225</v>
    </nc>
  </rcc>
  <rcc rId="22183" sId="5">
    <nc r="E144">
      <v>55750</v>
    </nc>
  </rcc>
  <rcc rId="22184" sId="5">
    <nc r="E145">
      <v>10065</v>
    </nc>
  </rcc>
  <rcc rId="22185" sId="5">
    <nc r="E146">
      <v>11925</v>
    </nc>
  </rcc>
  <rcc rId="22186" sId="5">
    <nc r="E147">
      <v>28665</v>
    </nc>
  </rcc>
  <rcc rId="22187" sId="5">
    <nc r="E148">
      <v>13245</v>
    </nc>
  </rcc>
  <rcc rId="22188" sId="5">
    <nc r="E149">
      <v>39900</v>
    </nc>
  </rcc>
  <rcc rId="22189" sId="5">
    <nc r="E150">
      <v>38550</v>
    </nc>
  </rcc>
  <rcc rId="22190" sId="5">
    <nc r="E151">
      <v>43900</v>
    </nc>
  </rcc>
  <rcc rId="22191" sId="5">
    <nc r="E152">
      <v>22795</v>
    </nc>
  </rcc>
  <rfmt sheetId="5" sqref="E153">
    <dxf>
      <fill>
        <patternFill>
          <bgColor rgb="FFFFFF00"/>
        </patternFill>
      </fill>
    </dxf>
  </rfmt>
  <rcc rId="22192" sId="5">
    <nc r="E154">
      <v>28310</v>
    </nc>
  </rcc>
  <rcc rId="22193" sId="5">
    <nc r="E155">
      <v>74625</v>
    </nc>
  </rcc>
  <rcc rId="22194" sId="5">
    <nc r="E156">
      <v>23880</v>
    </nc>
  </rcc>
  <rcc rId="22195" sId="5">
    <nc r="E157">
      <v>35525</v>
    </nc>
  </rcc>
  <rcc rId="22196" sId="5">
    <nc r="E158">
      <v>3990</v>
    </nc>
  </rcc>
  <rcc rId="22197" sId="5">
    <nc r="E159">
      <v>7385</v>
    </nc>
  </rcc>
  <rcc rId="22198" sId="5">
    <nc r="E160">
      <v>12420</v>
    </nc>
  </rcc>
  <rcc rId="22199" sId="5">
    <nc r="E161">
      <v>91470</v>
    </nc>
  </rcc>
  <rcc rId="22200" sId="5">
    <nc r="E162">
      <v>72015</v>
    </nc>
  </rcc>
  <rcc rId="22201" sId="5">
    <nc r="E163">
      <v>19160</v>
    </nc>
  </rcc>
  <rcc rId="22202" sId="5">
    <nc r="E164">
      <v>46530</v>
    </nc>
  </rcc>
  <rcc rId="22203" sId="5">
    <nc r="E165">
      <v>28880</v>
    </nc>
  </rcc>
  <rcc rId="22204" sId="5">
    <nc r="E166">
      <v>22495</v>
    </nc>
  </rcc>
  <rcc rId="22205" sId="5">
    <nc r="E167">
      <v>670</v>
    </nc>
  </rcc>
  <rcc rId="22206" sId="5">
    <nc r="E168">
      <v>12975</v>
    </nc>
  </rcc>
  <rcc rId="22207" sId="5">
    <nc r="E169">
      <v>12505</v>
    </nc>
  </rcc>
  <rcc rId="22208" sId="5">
    <nc r="E170">
      <v>10215</v>
    </nc>
  </rcc>
  <rcc rId="22209" sId="5">
    <nc r="E171">
      <v>69815</v>
    </nc>
  </rcc>
  <rcc rId="22210" sId="5">
    <nc r="E172">
      <v>39245</v>
    </nc>
  </rcc>
  <rcc rId="22211" sId="5">
    <nc r="E173">
      <v>18605</v>
    </nc>
  </rcc>
  <rcc rId="22212" sId="5">
    <nc r="E174">
      <v>9605</v>
    </nc>
  </rcc>
  <rcc rId="22213" sId="5">
    <nc r="E175">
      <v>51940</v>
    </nc>
  </rcc>
  <rcc rId="22214" sId="5">
    <nc r="E176">
      <v>44675</v>
    </nc>
  </rcc>
  <rcc rId="22215" sId="5">
    <nc r="E177">
      <v>32105</v>
    </nc>
  </rcc>
  <rcc rId="22216" sId="5">
    <nc r="E178">
      <v>127630</v>
    </nc>
  </rcc>
  <rcc rId="22217" sId="5">
    <nc r="E179">
      <v>48080</v>
    </nc>
  </rcc>
  <rcc rId="22218" sId="5">
    <nc r="E180">
      <v>38335</v>
    </nc>
  </rcc>
  <rcc rId="22219" sId="5">
    <nc r="E181">
      <v>9410</v>
    </nc>
  </rcc>
  <rcc rId="22220" sId="5">
    <nc r="E182">
      <v>8380</v>
    </nc>
  </rcc>
  <rcc rId="22221" sId="5">
    <nc r="E183">
      <v>30855</v>
    </nc>
  </rcc>
  <rcc rId="22222" sId="5">
    <nc r="E184">
      <v>22585</v>
    </nc>
  </rcc>
  <rcc rId="22223" sId="5">
    <nc r="E185">
      <v>9940</v>
    </nc>
  </rcc>
  <rcc rId="22224" sId="5">
    <nc r="E186">
      <v>17690</v>
    </nc>
  </rcc>
  <rcc rId="22225" sId="5">
    <nc r="E187">
      <v>40270</v>
    </nc>
  </rcc>
  <rcc rId="22226" sId="5">
    <nc r="E188">
      <v>12695</v>
    </nc>
  </rcc>
  <rcc rId="22227" sId="5">
    <nc r="E189">
      <v>121290</v>
    </nc>
  </rcc>
  <rcc rId="22228" sId="5">
    <nc r="E190">
      <v>6210</v>
    </nc>
  </rcc>
  <rcc rId="22229" sId="5">
    <nc r="E191">
      <v>24270</v>
    </nc>
  </rcc>
  <rcc rId="22230" sId="5">
    <nc r="E192">
      <v>31965</v>
    </nc>
  </rcc>
  <rcc rId="22231" sId="5">
    <nc r="E193">
      <v>24995</v>
    </nc>
  </rcc>
  <rcc rId="22232" sId="5">
    <nc r="E194">
      <v>10225</v>
    </nc>
  </rcc>
  <rcc rId="22233" sId="5">
    <nc r="E195">
      <v>9580</v>
    </nc>
  </rcc>
  <rcc rId="22234" sId="5">
    <nc r="E196">
      <v>19760</v>
    </nc>
  </rcc>
  <rcc rId="22235" sId="5">
    <nc r="E197">
      <v>9260</v>
    </nc>
  </rcc>
  <rcc rId="22236" sId="5">
    <nc r="E198">
      <v>17080</v>
    </nc>
  </rcc>
  <rcc rId="22237" sId="5">
    <nc r="E199">
      <v>16250</v>
    </nc>
  </rcc>
  <rcc rId="22238" sId="5">
    <nc r="E200">
      <v>22330</v>
    </nc>
  </rcc>
  <rcc rId="22239" sId="5">
    <nc r="E201">
      <v>15005</v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40" sId="10" numFmtId="34">
    <oc r="C9">
      <v>1</v>
    </oc>
    <nc r="C9">
      <v>0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50" sId="6">
    <nc r="E13">
      <v>1317</v>
    </nc>
  </rcc>
  <rcc rId="22251" sId="6">
    <nc r="E14">
      <v>1853</v>
    </nc>
  </rcc>
  <rcc rId="22252" sId="6">
    <nc r="E35">
      <v>1269</v>
    </nc>
  </rcc>
  <rcc rId="22253" sId="6">
    <nc r="E69">
      <v>4350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14">
    <dxf>
      <fill>
        <patternFill>
          <bgColor theme="0"/>
        </patternFill>
      </fill>
    </dxf>
  </rfmt>
  <rcc rId="22254" sId="5">
    <nc r="E14">
      <v>69600</v>
    </nc>
  </rcc>
  <rfmt sheetId="5" sqref="E153">
    <dxf>
      <fill>
        <patternFill>
          <bgColor theme="0"/>
        </patternFill>
      </fill>
    </dxf>
  </rfmt>
  <rcc rId="22255" sId="5">
    <nc r="E153">
      <v>1405</v>
    </nc>
  </rcc>
  <rfmt sheetId="5" sqref="F46">
    <dxf>
      <fill>
        <patternFill patternType="solid">
          <bgColor rgb="FFFF0000"/>
        </patternFill>
      </fill>
    </dxf>
  </rfmt>
  <rcc rId="22256" sId="5">
    <nc r="G46">
      <v>30800</v>
    </nc>
  </rcc>
  <rfmt sheetId="5" sqref="G46">
    <dxf>
      <alignment horizontal="left" readingOrder="0"/>
    </dxf>
  </rfmt>
  <rcc rId="22257" sId="5">
    <oc r="D46">
      <v>30800</v>
    </oc>
    <nc r="D46"/>
  </rcc>
  <rcc rId="22258" sId="5">
    <oc r="F46">
      <f>E46-D46</f>
    </oc>
    <nc r="F46"/>
  </rcc>
  <rfmt sheetId="5" sqref="E46">
    <dxf>
      <fill>
        <patternFill>
          <bgColor theme="0"/>
        </patternFill>
      </fill>
    </dxf>
  </rfmt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59" sId="5">
    <nc r="F46">
      <v>82</v>
    </nc>
  </rcc>
  <rcc rId="22260" sId="5">
    <oc r="G202">
      <f>+F93+F69+F60</f>
    </oc>
    <nc r="G202">
      <f>+F93+F69+F60+F46</f>
    </nc>
  </rcc>
  <rcc rId="22261" sId="5">
    <oc r="F202">
      <f>SUM(F6:F201)</f>
    </oc>
    <nc r="F202">
      <f>SUM(F6:F201)</f>
    </nc>
  </rcc>
  <rcmt sheetId="5" cell="F46" guid="{528BBED1-1C53-40AE-9AF8-24727F09D45E}" author="HP" newLength="69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62" sId="13" numFmtId="4">
    <oc r="D8">
      <v>250390</v>
    </oc>
    <nc r="D8">
      <v>255058</v>
    </nc>
  </rcc>
  <rcc rId="22263" sId="13">
    <oc r="F7">
      <f>176*3.23</f>
    </oc>
    <nc r="F7">
      <f>165*3.23</f>
    </nc>
  </rcc>
  <rcc rId="22264" sId="13">
    <oc r="F8">
      <f>176*4.33</f>
    </oc>
    <nc r="F8">
      <f>165*4.33</f>
    </nc>
  </rcc>
  <rcc rId="22265" sId="13">
    <oc r="E7">
      <f>1701-F7</f>
    </oc>
    <nc r="E7">
      <f>1772-F7</f>
    </nc>
  </rcc>
  <rcc rId="22266" sId="6">
    <nc r="E7">
      <v>9139</v>
    </nc>
  </rcc>
  <rcc rId="22267" sId="6">
    <nc r="E8">
      <v>15417</v>
    </nc>
  </rcc>
  <rcc rId="22268" sId="6">
    <nc r="E9">
      <v>344</v>
    </nc>
  </rcc>
  <rcc rId="22269" sId="6">
    <nc r="E11">
      <v>40205</v>
    </nc>
  </rcc>
  <rcc rId="22270" sId="6">
    <nc r="E12">
      <v>24019</v>
    </nc>
  </rcc>
  <rcc rId="22271" sId="6">
    <nc r="E15">
      <v>10036</v>
    </nc>
  </rcc>
  <rcc rId="22272" sId="6">
    <nc r="E16">
      <v>698</v>
    </nc>
  </rcc>
  <rcc rId="22273" sId="6">
    <nc r="E17">
      <v>1246</v>
    </nc>
  </rcc>
  <rcc rId="22274" sId="6">
    <nc r="E20">
      <v>40126</v>
    </nc>
  </rcc>
  <rcc rId="22275" sId="6">
    <nc r="E21">
      <v>23571</v>
    </nc>
  </rcc>
  <rcc rId="22276" sId="6">
    <nc r="E22">
      <v>31968</v>
    </nc>
  </rcc>
  <rcc rId="22277" sId="6">
    <nc r="E24">
      <v>26250</v>
    </nc>
  </rcc>
  <rcc rId="22278" sId="6">
    <nc r="E25">
      <v>15948</v>
    </nc>
  </rcc>
  <rcc rId="22279" sId="6">
    <nc r="E26">
      <v>24624</v>
    </nc>
  </rcc>
  <rcc rId="22280" sId="6">
    <nc r="E29">
      <v>59551</v>
    </nc>
  </rcc>
  <rcc rId="22281" sId="6">
    <nc r="E30">
      <v>5669</v>
    </nc>
  </rcc>
  <rcc rId="22282" sId="6">
    <nc r="E31">
      <v>25051</v>
    </nc>
  </rcc>
  <rcc rId="22283" sId="6">
    <nc r="E32">
      <v>31193</v>
    </nc>
  </rcc>
  <rcc rId="22284" sId="6">
    <nc r="E34">
      <v>75837</v>
    </nc>
  </rcc>
  <rcc rId="22285" sId="6">
    <nc r="E38">
      <v>1417</v>
    </nc>
  </rcc>
  <rcc rId="22286" sId="6">
    <nc r="E39">
      <v>19766</v>
    </nc>
  </rcc>
  <rcc rId="22287" sId="6">
    <nc r="E41">
      <v>592</v>
    </nc>
  </rcc>
  <rcc rId="22288" sId="6">
    <nc r="E51">
      <v>50680</v>
    </nc>
  </rcc>
  <rcc rId="22289" sId="6">
    <nc r="E52">
      <v>74811</v>
    </nc>
  </rcc>
  <rcc rId="22290" sId="6">
    <nc r="E53">
      <v>34726</v>
    </nc>
  </rcc>
  <rcc rId="22291" sId="6">
    <nc r="E55">
      <v>9405</v>
    </nc>
  </rcc>
  <rcc rId="22292" sId="6">
    <nc r="E56">
      <v>22282</v>
    </nc>
  </rcc>
  <rcc rId="22293" sId="6">
    <oc r="H56">
      <v>22144</v>
    </oc>
    <nc r="H56">
      <v>22263</v>
    </nc>
  </rcc>
  <rcc rId="22294" sId="6">
    <nc r="E57">
      <v>4866</v>
    </nc>
  </rcc>
  <rcc rId="22295" sId="6">
    <nc r="E58">
      <v>11457</v>
    </nc>
  </rcc>
  <rcc rId="22296" sId="6">
    <nc r="E59">
      <v>18926</v>
    </nc>
  </rcc>
  <rcc rId="22297" sId="6">
    <nc r="E60">
      <v>19841</v>
    </nc>
  </rcc>
  <rcc rId="22298" sId="6">
    <nc r="E61">
      <v>24298</v>
    </nc>
  </rcc>
  <rcc rId="22299" sId="6">
    <nc r="E62">
      <v>26837</v>
    </nc>
  </rcc>
  <rcc rId="22300" sId="6">
    <nc r="E63">
      <v>51332</v>
    </nc>
  </rcc>
  <rcc rId="22301" sId="6">
    <nc r="E64">
      <v>40</v>
    </nc>
  </rcc>
  <rcc rId="22302" sId="6">
    <nc r="E65">
      <v>5302</v>
    </nc>
  </rcc>
  <rcc rId="22303" sId="6">
    <nc r="E66">
      <v>31272</v>
    </nc>
  </rcc>
  <rcc rId="22304" sId="6">
    <nc r="E67">
      <v>84205</v>
    </nc>
  </rcc>
  <rcc rId="22305" sId="6">
    <nc r="E68">
      <v>12759</v>
    </nc>
  </rcc>
  <rcc rId="22306" sId="6">
    <nc r="E78">
      <v>52244</v>
    </nc>
  </rcc>
  <rcc rId="22307" sId="6">
    <nc r="E79">
      <v>14343</v>
    </nc>
  </rcc>
  <rcc rId="22308" sId="6">
    <nc r="E80">
      <v>9669</v>
    </nc>
  </rcc>
  <rcc rId="22309" sId="6">
    <nc r="E81">
      <v>1825</v>
    </nc>
  </rcc>
  <rcc rId="22310" sId="6">
    <nc r="E83">
      <v>41573</v>
    </nc>
  </rcc>
  <rcc rId="22311" sId="6">
    <nc r="E84">
      <v>157648</v>
    </nc>
  </rcc>
  <rcc rId="22312" sId="6">
    <nc r="E85">
      <v>45239</v>
    </nc>
  </rcc>
  <rcc rId="22313" sId="6">
    <nc r="E88">
      <v>837</v>
    </nc>
  </rcc>
  <rcc rId="22314" sId="6">
    <nc r="E92">
      <v>26753</v>
    </nc>
  </rcc>
  <rcc rId="22315" sId="6">
    <nc r="E95">
      <v>13172</v>
    </nc>
  </rcc>
  <rcc rId="22316" sId="6">
    <nc r="E40">
      <v>40436</v>
    </nc>
  </rcc>
  <rcc rId="22317" sId="6">
    <nc r="E94">
      <v>73488</v>
    </nc>
  </rcc>
  <rfmt sheetId="6" sqref="E86:E87">
    <dxf>
      <fill>
        <patternFill>
          <bgColor theme="4" tint="0.79998168889431442"/>
        </patternFill>
      </fill>
    </dxf>
  </rfmt>
  <rfmt sheetId="6" sqref="D12:D15">
    <dxf>
      <fill>
        <patternFill>
          <bgColor theme="0"/>
        </patternFill>
      </fill>
    </dxf>
  </rfmt>
  <rfmt sheetId="6" sqref="E10">
    <dxf>
      <fill>
        <patternFill>
          <bgColor theme="4" tint="0.79998168889431442"/>
        </patternFill>
      </fill>
    </dxf>
  </rfmt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23">
    <dxf>
      <fill>
        <patternFill>
          <bgColor theme="4" tint="0.79998168889431442"/>
        </patternFill>
      </fill>
    </dxf>
  </rfmt>
  <rfmt sheetId="6" sqref="E33">
    <dxf>
      <fill>
        <patternFill>
          <bgColor theme="4" tint="0.79998168889431442"/>
        </patternFill>
      </fill>
    </dxf>
  </rfmt>
  <rfmt sheetId="6" sqref="D55:E55">
    <dxf>
      <fill>
        <patternFill>
          <bgColor theme="0"/>
        </patternFill>
      </fill>
    </dxf>
  </rfmt>
  <rfmt sheetId="6" sqref="D69">
    <dxf>
      <fill>
        <patternFill>
          <bgColor theme="0"/>
        </patternFill>
      </fill>
    </dxf>
  </rfmt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18" sId="6">
    <nc r="E10">
      <v>38655</v>
    </nc>
  </rcc>
  <rcc rId="22319" sId="6">
    <nc r="E23">
      <v>5440</v>
    </nc>
  </rcc>
  <rcc rId="22320" sId="6">
    <nc r="E33">
      <v>22625</v>
    </nc>
  </rcc>
  <rcc rId="22321" sId="6">
    <nc r="E86">
      <v>32113</v>
    </nc>
  </rcc>
  <rcc rId="22322" sId="6">
    <oc r="E15">
      <v>10036</v>
    </oc>
    <nc r="E15">
      <v>10326</v>
    </nc>
  </rcc>
  <rcc rId="22323" sId="6">
    <nc r="E36">
      <v>8102</v>
    </nc>
  </rcc>
  <rcc rId="22324" sId="6">
    <nc r="E37">
      <v>25300</v>
    </nc>
  </rcc>
  <rcc rId="22325" sId="6">
    <oc r="G36">
      <v>8041</v>
    </oc>
    <nc r="G36">
      <v>8072</v>
    </nc>
  </rcc>
  <rcc rId="22326" sId="6">
    <nc r="E87">
      <v>14899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27" sId="13" numFmtId="4">
    <oc r="D5">
      <v>1422.8</v>
    </oc>
    <nc r="D5">
      <v>2450.6</v>
    </nc>
  </rcc>
  <rcc rId="22328" sId="13">
    <oc r="G5">
      <v>398.23</v>
    </oc>
    <nc r="G5">
      <v>411.27</v>
    </nc>
  </rcc>
  <rcc rId="22329" sId="13">
    <oc r="E5">
      <f>316.35+20.59</f>
    </oc>
    <nc r="E5">
      <f>487.35+34.01</f>
    </nc>
  </rcc>
  <rcc rId="22330" sId="13">
    <oc r="E7">
      <f>1772-F7</f>
    </oc>
    <nc r="E7">
      <f>1831-F7</f>
    </nc>
  </rcc>
  <rcc rId="22331" sId="13" numFmtId="4">
    <oc r="E8">
      <v>1380</v>
    </oc>
    <nc r="E8">
      <v>2040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1E80AD0-6AA7-470D-8311-11AF96F196E5}" action="delete"/>
  <rdn rId="0" localSheetId="1" customView="1" name="Z_11E80AD0_6AA7_470D_8311_11AF96F196E5_.wvu.PrintArea" hidden="1" oldHidden="1">
    <formula>'Общ. счетчики'!$A$1:$H$71</formula>
    <oldFormula>'Общ. счетчики'!$A$1:$H$71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50" sId="1">
    <oc r="A2" t="inlineStr">
      <is>
        <t>по потреблению электроэнергии за период с  20.12.2022г. по  23.01.2023г.</t>
      </is>
    </oc>
    <nc r="A2" t="inlineStr">
      <is>
        <t>по потреблению электроэнергии за период с  24.01.2023г. по  20.02.2023г.</t>
      </is>
    </nc>
  </rcc>
  <rcc rId="22351" sId="1">
    <oc r="C8">
      <v>6639</v>
    </oc>
    <nc r="C8">
      <v>6730</v>
    </nc>
  </rcc>
  <rcc rId="22352" sId="1">
    <oc r="C9">
      <v>2733</v>
    </oc>
    <nc r="C9">
      <v>2786</v>
    </nc>
  </rcc>
  <rcc rId="22353" sId="1">
    <oc r="C10">
      <v>13372</v>
    </oc>
    <nc r="C10">
      <v>13640</v>
    </nc>
  </rcc>
  <rcc rId="22354" sId="1">
    <oc r="C11">
      <v>17486</v>
    </oc>
    <nc r="C11">
      <v>17894</v>
    </nc>
  </rcc>
  <rcc rId="22355" sId="1">
    <oc r="C12">
      <v>7142</v>
    </oc>
    <nc r="C12">
      <v>7269</v>
    </nc>
  </rcc>
  <rcc rId="22356" sId="1">
    <oc r="D8">
      <v>6730</v>
    </oc>
    <nc r="D8"/>
  </rcc>
  <rcc rId="22357" sId="1">
    <oc r="D9">
      <v>2786</v>
    </oc>
    <nc r="D9"/>
  </rcc>
  <rcc rId="22358" sId="1">
    <oc r="D10">
      <v>13640</v>
    </oc>
    <nc r="D10"/>
  </rcc>
  <rcc rId="22359" sId="1">
    <oc r="D11">
      <v>17894</v>
    </oc>
    <nc r="D11"/>
  </rcc>
  <rcc rId="22360" sId="1">
    <oc r="D12">
      <v>7269</v>
    </oc>
    <nc r="D12"/>
  </rcc>
  <rcc rId="22361" sId="1">
    <oc r="C14">
      <v>6534</v>
    </oc>
    <nc r="C14">
      <v>6636</v>
    </nc>
  </rcc>
  <rcc rId="22362" sId="1">
    <oc r="C15">
      <v>4708</v>
    </oc>
    <nc r="C15">
      <v>4782</v>
    </nc>
  </rcc>
  <rcc rId="22363" sId="1">
    <oc r="C16">
      <v>3833</v>
    </oc>
    <nc r="C16">
      <v>3939</v>
    </nc>
  </rcc>
  <rcc rId="22364" sId="1">
    <oc r="C17">
      <v>6902</v>
    </oc>
    <nc r="C17">
      <v>7076</v>
    </nc>
  </rcc>
  <rcc rId="22365" sId="1">
    <oc r="C18">
      <v>5815</v>
    </oc>
    <nc r="C18">
      <v>5852</v>
    </nc>
  </rcc>
  <rcc rId="22366" sId="1">
    <oc r="D14">
      <v>6636</v>
    </oc>
    <nc r="D14"/>
  </rcc>
  <rcc rId="22367" sId="1">
    <oc r="D15">
      <v>4782</v>
    </oc>
    <nc r="D15"/>
  </rcc>
  <rcc rId="22368" sId="1">
    <oc r="D16">
      <v>3939</v>
    </oc>
    <nc r="D16"/>
  </rcc>
  <rcc rId="22369" sId="1">
    <oc r="D17">
      <v>7076</v>
    </oc>
    <nc r="D17"/>
  </rcc>
  <rcc rId="22370" sId="1">
    <oc r="D18">
      <v>5852</v>
    </oc>
    <nc r="D18"/>
  </rcc>
  <rcc rId="22371" sId="1">
    <oc r="C20">
      <v>11044</v>
    </oc>
    <nc r="C20">
      <v>11275</v>
    </nc>
  </rcc>
  <rcc rId="22372" sId="1">
    <oc r="C21">
      <v>3092</v>
    </oc>
    <nc r="C21">
      <v>3141</v>
    </nc>
  </rcc>
  <rcc rId="22373" sId="1">
    <oc r="C22">
      <v>9497</v>
    </oc>
    <nc r="C22">
      <v>9725</v>
    </nc>
  </rcc>
  <rcc rId="22374" sId="1">
    <oc r="C23">
      <v>11606</v>
    </oc>
    <nc r="C23">
      <v>11888</v>
    </nc>
  </rcc>
  <rcc rId="22375" sId="1">
    <oc r="C24">
      <v>12571</v>
    </oc>
    <nc r="C24">
      <v>12776</v>
    </nc>
  </rcc>
  <rcc rId="22376" sId="1">
    <oc r="D20">
      <v>11275</v>
    </oc>
    <nc r="D20"/>
  </rcc>
  <rcc rId="22377" sId="1">
    <oc r="D21">
      <v>3141</v>
    </oc>
    <nc r="D21"/>
  </rcc>
  <rcc rId="22378" sId="1">
    <oc r="D22">
      <v>9725</v>
    </oc>
    <nc r="D22"/>
  </rcc>
  <rcc rId="22379" sId="1">
    <oc r="D23">
      <v>11888</v>
    </oc>
    <nc r="D23"/>
  </rcc>
  <rcc rId="22380" sId="1">
    <oc r="D24">
      <v>12776</v>
    </oc>
    <nc r="D24"/>
  </rcc>
  <rcc rId="22381" sId="1">
    <oc r="C40">
      <v>3768</v>
    </oc>
    <nc r="C40">
      <v>3842</v>
    </nc>
  </rcc>
  <rcc rId="22382" sId="1">
    <oc r="C41">
      <v>3520</v>
    </oc>
    <nc r="C41">
      <v>3593</v>
    </nc>
  </rcc>
  <rcc rId="22383" sId="1">
    <oc r="C43">
      <v>17551</v>
    </oc>
    <nc r="C43">
      <v>18416</v>
    </nc>
  </rcc>
  <rcc rId="22384" sId="1">
    <oc r="C44">
      <v>12331</v>
    </oc>
    <nc r="C44">
      <v>12503</v>
    </nc>
  </rcc>
  <rfmt sheetId="1" sqref="C45" start="0" length="0">
    <dxf/>
  </rfmt>
  <rcc rId="22385" sId="1">
    <oc r="C46">
      <v>14418</v>
    </oc>
    <nc r="C46">
      <v>14610</v>
    </nc>
  </rcc>
  <rcc rId="22386" sId="1">
    <oc r="C47">
      <v>2350</v>
    </oc>
    <nc r="C47">
      <v>2394</v>
    </nc>
  </rcc>
  <rcc rId="22387" sId="1">
    <oc r="C48">
      <v>25932</v>
    </oc>
    <nc r="C48">
      <v>26481</v>
    </nc>
  </rcc>
  <rcc rId="22388" sId="1">
    <oc r="C49">
      <v>21527</v>
    </oc>
    <nc r="C49">
      <v>21954</v>
    </nc>
  </rcc>
  <rcc rId="22389" sId="1">
    <oc r="C50">
      <v>9796</v>
    </oc>
    <nc r="C50">
      <v>9957</v>
    </nc>
  </rcc>
  <rcc rId="22390" sId="1">
    <oc r="D40">
      <v>3842</v>
    </oc>
    <nc r="D40"/>
  </rcc>
  <rcc rId="22391" sId="1">
    <oc r="D41">
      <v>3593</v>
    </oc>
    <nc r="D41"/>
  </rcc>
  <rcc rId="22392" sId="1">
    <oc r="D43">
      <v>18416</v>
    </oc>
    <nc r="D43"/>
  </rcc>
  <rcc rId="22393" sId="1">
    <oc r="D44">
      <v>12503</v>
    </oc>
    <nc r="D44"/>
  </rcc>
  <rcc rId="22394" sId="1">
    <oc r="D46">
      <v>14610</v>
    </oc>
    <nc r="D46"/>
  </rcc>
  <rcc rId="22395" sId="1">
    <oc r="D47">
      <v>2394</v>
    </oc>
    <nc r="D47"/>
  </rcc>
  <rcc rId="22396" sId="1">
    <oc r="D48">
      <v>26481</v>
    </oc>
    <nc r="D48"/>
  </rcc>
  <rcc rId="22397" sId="1">
    <oc r="D49">
      <v>21954</v>
    </oc>
    <nc r="D49"/>
  </rcc>
  <rcc rId="22398" sId="1">
    <oc r="D50">
      <v>9957</v>
    </oc>
    <nc r="D50"/>
  </rcc>
  <rcc rId="22399" sId="1">
    <oc r="C56">
      <v>11394</v>
    </oc>
    <nc r="C56">
      <v>11689</v>
    </nc>
  </rcc>
  <rcc rId="22400" sId="1">
    <oc r="C57">
      <v>6594</v>
    </oc>
    <nc r="C57">
      <v>6761</v>
    </nc>
  </rcc>
  <rcc rId="22401" sId="1">
    <oc r="C58">
      <v>1334</v>
    </oc>
    <nc r="C58">
      <v>1356</v>
    </nc>
  </rcc>
  <rcc rId="22402" sId="1">
    <oc r="D56">
      <v>11689</v>
    </oc>
    <nc r="D56"/>
  </rcc>
  <rcc rId="22403" sId="1">
    <oc r="D57">
      <v>6761</v>
    </oc>
    <nc r="D57"/>
  </rcc>
  <rcc rId="22404" sId="1">
    <oc r="D58">
      <v>1356</v>
    </oc>
    <nc r="D58"/>
  </rcc>
  <rcc rId="22405" sId="2">
    <oc r="E2" t="inlineStr">
      <is>
        <t>Январь</t>
      </is>
    </oc>
    <nc r="E2" t="inlineStr">
      <is>
        <t>Февраль</t>
      </is>
    </nc>
  </rcc>
  <rcc rId="22406" sId="2">
    <oc r="D6">
      <v>895</v>
    </oc>
    <nc r="D6">
      <v>950</v>
    </nc>
  </rcc>
  <rcc rId="22407" sId="2">
    <oc r="D7">
      <v>22180</v>
    </oc>
    <nc r="D7">
      <v>22340</v>
    </nc>
  </rcc>
  <rcc rId="22408" sId="2">
    <oc r="D8">
      <v>19275</v>
    </oc>
    <nc r="D8">
      <v>19410</v>
    </nc>
  </rcc>
  <rcc rId="22409" sId="2">
    <oc r="D9">
      <v>23155</v>
    </oc>
    <nc r="D9">
      <v>23290</v>
    </nc>
  </rcc>
  <rcc rId="22410" sId="2">
    <oc r="D10">
      <v>106745</v>
    </oc>
    <nc r="D10">
      <v>108240</v>
    </nc>
  </rcc>
  <rcc rId="22411" sId="2">
    <oc r="D11">
      <v>25795</v>
    </oc>
    <nc r="D11">
      <v>26115</v>
    </nc>
  </rcc>
  <rcc rId="22412" sId="2">
    <oc r="D12">
      <v>19740</v>
    </oc>
    <nc r="D12">
      <v>19820</v>
    </nc>
  </rcc>
  <rcc rId="22413" sId="2">
    <oc r="D13">
      <v>26665</v>
    </oc>
    <nc r="D13">
      <v>27700</v>
    </nc>
  </rcc>
  <rcc rId="22414" sId="2">
    <oc r="D14">
      <v>20205</v>
    </oc>
    <nc r="D14">
      <v>20425</v>
    </nc>
  </rcc>
  <rcc rId="22415" sId="2">
    <oc r="D15">
      <v>38560</v>
    </oc>
    <nc r="D15">
      <v>38655</v>
    </nc>
  </rcc>
  <rcc rId="22416" sId="2">
    <oc r="D16">
      <v>43195</v>
    </oc>
    <nc r="D16">
      <v>43230</v>
    </nc>
  </rcc>
  <rcc rId="22417" sId="2">
    <oc r="D17">
      <v>31460</v>
    </oc>
    <nc r="D17">
      <v>31985</v>
    </nc>
  </rcc>
  <rcc rId="22418" sId="2">
    <oc r="D18">
      <v>15115</v>
    </oc>
    <nc r="D18">
      <v>15405</v>
    </nc>
  </rcc>
  <rcc rId="22419" sId="2">
    <oc r="D19">
      <v>2145</v>
    </oc>
    <nc r="D19">
      <v>2265</v>
    </nc>
  </rcc>
  <rcc rId="22420" sId="2">
    <oc r="D20">
      <v>1825</v>
    </oc>
    <nc r="D20">
      <v>1950</v>
    </nc>
  </rcc>
  <rcc rId="22421" sId="2">
    <oc r="D21">
      <v>25490</v>
    </oc>
    <nc r="D21">
      <v>26025</v>
    </nc>
  </rcc>
  <rcc rId="22422" sId="2">
    <oc r="D22">
      <v>6050</v>
    </oc>
    <nc r="D22">
      <v>6235</v>
    </nc>
  </rcc>
  <rcc rId="22423" sId="2">
    <oc r="D23">
      <v>20</v>
    </oc>
    <nc r="D23">
      <v>185</v>
    </nc>
  </rcc>
  <rcc rId="22424" sId="2">
    <oc r="D24">
      <v>6715</v>
    </oc>
    <nc r="D24">
      <v>6980</v>
    </nc>
  </rcc>
  <rcc rId="22425" sId="2">
    <oc r="D25">
      <v>13315</v>
    </oc>
    <nc r="D25">
      <v>13510</v>
    </nc>
  </rcc>
  <rcc rId="22426" sId="2">
    <oc r="D26">
      <v>11800</v>
    </oc>
    <nc r="D26">
      <v>12085</v>
    </nc>
  </rcc>
  <rcc rId="22427" sId="2">
    <oc r="D27">
      <v>48680</v>
    </oc>
    <nc r="D27">
      <v>48920</v>
    </nc>
  </rcc>
  <rcc rId="22428" sId="2">
    <oc r="D28">
      <v>11295</v>
    </oc>
    <nc r="D28">
      <v>11455</v>
    </nc>
  </rcc>
  <rcc rId="22429" sId="2">
    <oc r="D29">
      <v>54530</v>
    </oc>
    <nc r="D29">
      <v>57070</v>
    </nc>
  </rcc>
  <rcc rId="22430" sId="2">
    <oc r="D30">
      <v>6930</v>
    </oc>
    <nc r="D30">
      <v>7195</v>
    </nc>
  </rcc>
  <rcc rId="22431" sId="2">
    <oc r="D31">
      <v>2220</v>
    </oc>
    <nc r="D31">
      <v>2265</v>
    </nc>
  </rcc>
  <rcc rId="22432" sId="2">
    <oc r="D32">
      <v>24535</v>
    </oc>
    <nc r="D32">
      <v>24695</v>
    </nc>
  </rcc>
  <rcc rId="22433" sId="2">
    <oc r="D33">
      <v>120005</v>
    </oc>
    <nc r="D33">
      <v>120540</v>
    </nc>
  </rcc>
  <rcc rId="22434" sId="2">
    <oc r="D34">
      <v>45155</v>
    </oc>
    <nc r="D34">
      <v>45690</v>
    </nc>
  </rcc>
  <rcc rId="22435" sId="2">
    <oc r="D35">
      <v>55140</v>
    </oc>
    <nc r="D35">
      <v>55250</v>
    </nc>
  </rcc>
  <rcc rId="22436" sId="2">
    <oc r="D36">
      <v>13125</v>
    </oc>
    <nc r="D36">
      <v>13345</v>
    </nc>
  </rcc>
  <rcc rId="22437" sId="2">
    <oc r="D37">
      <v>34075</v>
    </oc>
    <nc r="D37">
      <v>34455</v>
    </nc>
  </rcc>
  <rcc rId="22438" sId="2">
    <oc r="D38">
      <v>38395</v>
    </oc>
    <nc r="D38">
      <v>39070</v>
    </nc>
  </rcc>
  <rcc rId="22439" sId="2">
    <oc r="D39">
      <v>29285</v>
    </oc>
    <nc r="D39">
      <v>29630</v>
    </nc>
  </rcc>
  <rcc rId="22440" sId="2">
    <oc r="D40">
      <v>27970</v>
    </oc>
    <nc r="D40">
      <v>28270</v>
    </nc>
  </rcc>
  <rcc rId="22441" sId="2">
    <oc r="D41">
      <v>29290</v>
    </oc>
    <nc r="D41">
      <v>29655</v>
    </nc>
  </rcc>
  <rcc rId="22442" sId="2">
    <oc r="D42">
      <v>30390</v>
    </oc>
    <nc r="D42">
      <v>30560</v>
    </nc>
  </rcc>
  <rcc rId="22443" sId="2">
    <oc r="D43">
      <v>5035</v>
    </oc>
    <nc r="D43">
      <v>5300</v>
    </nc>
  </rcc>
  <rcc rId="22444" sId="2">
    <oc r="D44">
      <v>31770</v>
    </oc>
    <nc r="D44">
      <v>32130</v>
    </nc>
  </rcc>
  <rcc rId="22445" sId="2">
    <oc r="D45">
      <v>20605</v>
    </oc>
    <nc r="D45">
      <v>21155</v>
    </nc>
  </rcc>
  <rcc rId="22446" sId="2">
    <oc r="D46">
      <v>39840</v>
    </oc>
    <nc r="D46">
      <v>40335</v>
    </nc>
  </rcc>
  <rcc rId="22447" sId="2">
    <oc r="D47">
      <v>50740</v>
    </oc>
    <nc r="D47">
      <v>51120</v>
    </nc>
  </rcc>
  <rcc rId="22448" sId="2">
    <oc r="D48">
      <v>41055</v>
    </oc>
    <nc r="D48">
      <v>41200</v>
    </nc>
  </rcc>
  <rcc rId="22449" sId="2">
    <oc r="D49">
      <v>87480</v>
    </oc>
    <nc r="D49">
      <v>87835</v>
    </nc>
  </rcc>
  <rcc rId="22450" sId="2">
    <oc r="D50">
      <v>73220</v>
    </oc>
    <nc r="D50">
      <v>74240</v>
    </nc>
  </rcc>
  <rcc rId="22451" sId="2">
    <oc r="D51">
      <v>8735</v>
    </oc>
    <nc r="D51">
      <v>8910</v>
    </nc>
  </rcc>
  <rcc rId="22452" sId="2">
    <oc r="D52">
      <v>10675</v>
    </oc>
    <nc r="D52">
      <v>10815</v>
    </nc>
  </rcc>
  <rcc rId="22453" sId="2">
    <oc r="D53">
      <v>19210</v>
    </oc>
    <nc r="D53">
      <v>19505</v>
    </nc>
  </rcc>
  <rcc rId="22454" sId="2">
    <oc r="D54">
      <v>10445</v>
    </oc>
    <nc r="D54">
      <v>10570</v>
    </nc>
  </rcc>
  <rcc rId="22455" sId="2">
    <oc r="D55">
      <v>44105</v>
    </oc>
    <nc r="D55">
      <v>44215</v>
    </nc>
  </rcc>
  <rcc rId="22456" sId="2">
    <oc r="D56">
      <v>10390</v>
    </oc>
    <nc r="D56">
      <v>10560</v>
    </nc>
  </rcc>
  <rcc rId="22457" sId="2">
    <oc r="D58">
      <v>22255</v>
    </oc>
    <nc r="D58">
      <v>22470</v>
    </nc>
  </rcc>
  <rcc rId="22458" sId="2">
    <oc r="D59">
      <v>21725</v>
    </oc>
    <nc r="D59">
      <v>21980</v>
    </nc>
  </rcc>
  <rcc rId="22459" sId="2">
    <oc r="D60">
      <v>12430</v>
    </oc>
    <nc r="D60">
      <v>12555</v>
    </nc>
  </rcc>
  <rcc rId="22460" sId="2">
    <oc r="D61">
      <v>69275</v>
    </oc>
    <nc r="D61">
      <v>69555</v>
    </nc>
  </rcc>
  <rcc rId="22461" sId="2">
    <oc r="D62">
      <v>12805</v>
    </oc>
    <nc r="D62">
      <v>13140</v>
    </nc>
  </rcc>
  <rcc rId="22462" sId="2">
    <oc r="D63">
      <v>2100</v>
    </oc>
    <nc r="D63">
      <v>2105</v>
    </nc>
  </rcc>
  <rcc rId="22463" sId="2">
    <oc r="D64">
      <v>19760</v>
    </oc>
    <nc r="D64">
      <v>19880</v>
    </nc>
  </rcc>
  <rcc rId="22464" sId="2">
    <oc r="D65">
      <v>62275</v>
    </oc>
    <nc r="D65">
      <v>63065</v>
    </nc>
  </rcc>
  <rcc rId="22465" sId="2">
    <oc r="D66">
      <v>29035</v>
    </oc>
    <nc r="D66">
      <v>29295</v>
    </nc>
  </rcc>
  <rcc rId="22466" sId="2">
    <oc r="D67">
      <v>7225</v>
    </oc>
    <nc r="D67">
      <v>7335</v>
    </nc>
  </rcc>
  <rcc rId="22467" sId="2">
    <oc r="D68">
      <v>25515</v>
    </oc>
    <nc r="D68">
      <v>25750</v>
    </nc>
  </rcc>
  <rcc rId="22468" sId="2">
    <oc r="D69">
      <v>53460</v>
    </oc>
    <nc r="D69">
      <v>53880</v>
    </nc>
  </rcc>
  <rcc rId="22469" sId="2">
    <oc r="D70">
      <v>84320</v>
    </oc>
    <nc r="D70">
      <v>84960</v>
    </nc>
  </rcc>
  <rcc rId="22470" sId="2">
    <oc r="D71">
      <v>35905</v>
    </oc>
    <nc r="D71">
      <v>36090</v>
    </nc>
  </rcc>
  <rcc rId="22471" sId="2">
    <oc r="D72">
      <v>4400</v>
    </oc>
    <nc r="D72">
      <v>5075</v>
    </nc>
  </rcc>
  <rcc rId="22472" sId="2">
    <oc r="D73">
      <v>52885</v>
    </oc>
    <nc r="D73">
      <v>53655</v>
    </nc>
  </rcc>
  <rcc rId="22473" sId="2">
    <oc r="D74">
      <v>9125</v>
    </oc>
    <nc r="D74">
      <v>9170</v>
    </nc>
  </rcc>
  <rcc rId="22474" sId="2">
    <oc r="D76">
      <v>25090</v>
    </oc>
    <nc r="D76">
      <v>25325</v>
    </nc>
  </rcc>
  <rcc rId="22475" sId="2">
    <oc r="D77">
      <v>16215</v>
    </oc>
    <nc r="D77">
      <v>16770</v>
    </nc>
  </rcc>
  <rcc rId="22476" sId="2">
    <oc r="D78">
      <v>34820</v>
    </oc>
    <nc r="D78">
      <v>35170</v>
    </nc>
  </rcc>
  <rcc rId="22477" sId="2">
    <oc r="D79">
      <v>7055</v>
    </oc>
    <nc r="D79">
      <v>7195</v>
    </nc>
  </rcc>
  <rcc rId="22478" sId="2">
    <oc r="D80">
      <v>27655</v>
    </oc>
    <nc r="D80">
      <v>27770</v>
    </nc>
  </rcc>
  <rcc rId="22479" sId="2">
    <oc r="D81">
      <v>9235</v>
    </oc>
    <nc r="D81">
      <v>9470</v>
    </nc>
  </rcc>
  <rcc rId="22480" sId="2">
    <oc r="D83">
      <v>7125</v>
    </oc>
    <nc r="D83">
      <v>7220</v>
    </nc>
  </rcc>
  <rcc rId="22481" sId="2">
    <oc r="D84">
      <v>11365</v>
    </oc>
    <nc r="D84">
      <v>11560</v>
    </nc>
  </rcc>
  <rcc rId="22482" sId="2">
    <oc r="D85">
      <v>8600</v>
    </oc>
    <nc r="D85">
      <v>8855</v>
    </nc>
  </rcc>
  <rcc rId="22483" sId="2">
    <oc r="D86">
      <v>34300</v>
    </oc>
    <nc r="D86">
      <v>35060</v>
    </nc>
  </rcc>
  <rcc rId="22484" sId="2">
    <oc r="D87">
      <v>34865</v>
    </oc>
    <nc r="D87">
      <v>35040</v>
    </nc>
  </rcc>
  <rcc rId="22485" sId="2">
    <oc r="D88">
      <v>18340</v>
    </oc>
    <nc r="D88">
      <v>18500</v>
    </nc>
  </rcc>
  <rcc rId="22486" sId="2">
    <oc r="D89">
      <v>66735</v>
    </oc>
    <nc r="D89">
      <v>67005</v>
    </nc>
  </rcc>
  <rcc rId="22487" sId="2">
    <oc r="D90">
      <v>59005</v>
    </oc>
    <nc r="D90">
      <v>59445</v>
    </nc>
  </rcc>
  <rcc rId="22488" sId="2">
    <oc r="D91">
      <v>12115</v>
    </oc>
    <nc r="D91">
      <v>12375</v>
    </nc>
  </rcc>
  <rcc rId="22489" sId="2">
    <oc r="D92">
      <v>11715</v>
    </oc>
    <nc r="D92">
      <v>11910</v>
    </nc>
  </rcc>
  <rcc rId="22490" sId="2">
    <oc r="D94">
      <v>35030</v>
    </oc>
    <nc r="D94">
      <v>35385</v>
    </nc>
  </rcc>
  <rcc rId="22491" sId="2">
    <oc r="D95">
      <v>13145</v>
    </oc>
    <nc r="D95">
      <v>13450</v>
    </nc>
  </rcc>
  <rcc rId="22492" sId="2">
    <oc r="D96">
      <v>40445</v>
    </oc>
    <nc r="D96">
      <v>40655</v>
    </nc>
  </rcc>
  <rcc rId="22493" sId="2">
    <oc r="D97">
      <v>24115</v>
    </oc>
    <nc r="D97">
      <v>24270</v>
    </nc>
  </rcc>
  <rcc rId="22494" sId="2">
    <oc r="D98">
      <v>8965</v>
    </oc>
    <nc r="D98">
      <v>9305</v>
    </nc>
  </rcc>
  <rcc rId="22495" sId="2">
    <oc r="D99">
      <v>12020</v>
    </oc>
    <nc r="D99">
      <v>12145</v>
    </nc>
  </rcc>
  <rcc rId="22496" sId="2">
    <oc r="D100">
      <v>4160</v>
    </oc>
    <nc r="D100">
      <v>4455</v>
    </nc>
  </rcc>
  <rcc rId="22497" sId="2">
    <oc r="D101">
      <v>12495</v>
    </oc>
    <nc r="D101">
      <v>12765</v>
    </nc>
  </rcc>
  <rcc rId="22498" sId="2">
    <oc r="D102">
      <v>50850</v>
    </oc>
    <nc r="D102">
      <v>51170</v>
    </nc>
  </rcc>
  <rcc rId="22499" sId="2">
    <oc r="D103">
      <v>6095</v>
    </oc>
    <nc r="D103">
      <v>6175</v>
    </nc>
  </rcc>
  <rcc rId="22500" sId="2">
    <oc r="D104">
      <v>21030</v>
    </oc>
    <nc r="D104">
      <v>21270</v>
    </nc>
  </rcc>
  <rcc rId="22501" sId="2">
    <oc r="D105">
      <v>20375</v>
    </oc>
    <nc r="D105">
      <v>20465</v>
    </nc>
  </rcc>
  <rcc rId="22502" sId="2">
    <oc r="D106">
      <v>87730</v>
    </oc>
    <nc r="D106">
      <v>88430</v>
    </nc>
  </rcc>
  <rcc rId="22503" sId="2">
    <oc r="D108">
      <v>28725</v>
    </oc>
    <nc r="D108">
      <v>29140</v>
    </nc>
  </rcc>
  <rcc rId="22504" sId="2">
    <oc r="D109">
      <v>18620</v>
    </oc>
    <nc r="D109">
      <v>19120</v>
    </nc>
  </rcc>
  <rcc rId="22505" sId="2">
    <oc r="D110">
      <v>8890</v>
    </oc>
    <nc r="D110">
      <v>9075</v>
    </nc>
  </rcc>
  <rcc rId="22506" sId="2">
    <oc r="D111">
      <v>23125</v>
    </oc>
    <nc r="D111">
      <v>23285</v>
    </nc>
  </rcc>
  <rcc rId="22507" sId="2">
    <oc r="D112">
      <v>16715</v>
    </oc>
    <nc r="D112">
      <v>16720</v>
    </nc>
  </rcc>
  <rcc rId="22508" sId="2">
    <oc r="D113">
      <v>55240</v>
    </oc>
    <nc r="D113">
      <v>55525</v>
    </nc>
  </rcc>
  <rcc rId="22509" sId="2">
    <oc r="D114">
      <v>14760</v>
    </oc>
    <nc r="D114">
      <v>14960</v>
    </nc>
  </rcc>
  <rcc rId="22510" sId="2">
    <oc r="D115">
      <v>47425</v>
    </oc>
    <nc r="D115">
      <v>47610</v>
    </nc>
  </rcc>
  <rcc rId="22511" sId="2">
    <oc r="D116">
      <v>19875</v>
    </oc>
    <nc r="D116">
      <v>20090</v>
    </nc>
  </rcc>
  <rcc rId="22512" sId="2">
    <oc r="D117">
      <v>7565</v>
    </oc>
    <nc r="D117">
      <v>7730</v>
    </nc>
  </rcc>
  <rcc rId="22513" sId="2">
    <oc r="E6">
      <v>950</v>
    </oc>
    <nc r="E6"/>
  </rcc>
  <rcc rId="22514" sId="2">
    <oc r="E7">
      <v>22340</v>
    </oc>
    <nc r="E7"/>
  </rcc>
  <rcc rId="22515" sId="2">
    <oc r="E8">
      <v>19410</v>
    </oc>
    <nc r="E8"/>
  </rcc>
  <rcc rId="22516" sId="2">
    <oc r="E9">
      <v>23290</v>
    </oc>
    <nc r="E9"/>
  </rcc>
  <rcc rId="22517" sId="2">
    <oc r="E10">
      <v>108240</v>
    </oc>
    <nc r="E10"/>
  </rcc>
  <rcc rId="22518" sId="2">
    <oc r="E11">
      <v>26115</v>
    </oc>
    <nc r="E11"/>
  </rcc>
  <rcc rId="22519" sId="2">
    <oc r="E12">
      <v>19820</v>
    </oc>
    <nc r="E12"/>
  </rcc>
  <rcc rId="22520" sId="2">
    <oc r="E13">
      <v>27700</v>
    </oc>
    <nc r="E13"/>
  </rcc>
  <rcc rId="22521" sId="2">
    <oc r="E14">
      <v>20425</v>
    </oc>
    <nc r="E14"/>
  </rcc>
  <rcc rId="22522" sId="2">
    <oc r="E15">
      <v>38655</v>
    </oc>
    <nc r="E15"/>
  </rcc>
  <rcc rId="22523" sId="2">
    <oc r="E16">
      <v>43230</v>
    </oc>
    <nc r="E16"/>
  </rcc>
  <rcc rId="22524" sId="2">
    <oc r="E17">
      <v>31985</v>
    </oc>
    <nc r="E17"/>
  </rcc>
  <rcc rId="22525" sId="2">
    <oc r="E18">
      <v>15405</v>
    </oc>
    <nc r="E18"/>
  </rcc>
  <rcc rId="22526" sId="2">
    <oc r="E19">
      <v>2265</v>
    </oc>
    <nc r="E19"/>
  </rcc>
  <rcc rId="22527" sId="2">
    <oc r="E20">
      <v>1950</v>
    </oc>
    <nc r="E20"/>
  </rcc>
  <rcc rId="22528" sId="2">
    <oc r="E21">
      <v>26025</v>
    </oc>
    <nc r="E21"/>
  </rcc>
  <rcc rId="22529" sId="2">
    <oc r="E22">
      <v>6235</v>
    </oc>
    <nc r="E22"/>
  </rcc>
  <rcc rId="22530" sId="2">
    <oc r="E23">
      <v>185</v>
    </oc>
    <nc r="E23"/>
  </rcc>
  <rcc rId="22531" sId="2">
    <oc r="E24">
      <v>6980</v>
    </oc>
    <nc r="E24"/>
  </rcc>
  <rcc rId="22532" sId="2">
    <oc r="E25">
      <v>13510</v>
    </oc>
    <nc r="E25"/>
  </rcc>
  <rcc rId="22533" sId="2">
    <oc r="E26">
      <v>12085</v>
    </oc>
    <nc r="E26"/>
  </rcc>
  <rcc rId="22534" sId="2">
    <oc r="E27">
      <v>48920</v>
    </oc>
    <nc r="E27"/>
  </rcc>
  <rcc rId="22535" sId="2">
    <oc r="E28">
      <v>11455</v>
    </oc>
    <nc r="E28"/>
  </rcc>
  <rcc rId="22536" sId="2">
    <oc r="E29">
      <v>57070</v>
    </oc>
    <nc r="E29"/>
  </rcc>
  <rcc rId="22537" sId="2">
    <oc r="E30">
      <v>7195</v>
    </oc>
    <nc r="E30"/>
  </rcc>
  <rcc rId="22538" sId="2">
    <oc r="E31">
      <v>2265</v>
    </oc>
    <nc r="E31"/>
  </rcc>
  <rcc rId="22539" sId="2">
    <oc r="E32">
      <v>24695</v>
    </oc>
    <nc r="E32"/>
  </rcc>
  <rcc rId="22540" sId="2">
    <oc r="E33">
      <v>120540</v>
    </oc>
    <nc r="E33"/>
  </rcc>
  <rcc rId="22541" sId="2">
    <oc r="E34">
      <v>45690</v>
    </oc>
    <nc r="E34"/>
  </rcc>
  <rcc rId="22542" sId="2">
    <oc r="E35">
      <v>55250</v>
    </oc>
    <nc r="E35"/>
  </rcc>
  <rcc rId="22543" sId="2">
    <oc r="E36">
      <v>13345</v>
    </oc>
    <nc r="E36"/>
  </rcc>
  <rcc rId="22544" sId="2">
    <oc r="E37">
      <v>34455</v>
    </oc>
    <nc r="E37"/>
  </rcc>
  <rcc rId="22545" sId="2">
    <oc r="E38">
      <v>39070</v>
    </oc>
    <nc r="E38"/>
  </rcc>
  <rcc rId="22546" sId="2">
    <oc r="E39">
      <v>29630</v>
    </oc>
    <nc r="E39"/>
  </rcc>
  <rcc rId="22547" sId="2">
    <oc r="E40">
      <v>28270</v>
    </oc>
    <nc r="E40"/>
  </rcc>
  <rcc rId="22548" sId="2">
    <oc r="E41">
      <v>29655</v>
    </oc>
    <nc r="E41"/>
  </rcc>
  <rcc rId="22549" sId="2">
    <oc r="E42">
      <v>30560</v>
    </oc>
    <nc r="E42"/>
  </rcc>
  <rcc rId="22550" sId="2">
    <oc r="E43">
      <v>5300</v>
    </oc>
    <nc r="E43"/>
  </rcc>
  <rcc rId="22551" sId="2">
    <oc r="E44">
      <v>32130</v>
    </oc>
    <nc r="E44"/>
  </rcc>
  <rcc rId="22552" sId="2">
    <oc r="E45">
      <v>21155</v>
    </oc>
    <nc r="E45"/>
  </rcc>
  <rcc rId="22553" sId="2">
    <oc r="E46">
      <v>40335</v>
    </oc>
    <nc r="E46"/>
  </rcc>
  <rcc rId="22554" sId="2">
    <oc r="E47">
      <v>51120</v>
    </oc>
    <nc r="E47"/>
  </rcc>
  <rcc rId="22555" sId="2">
    <oc r="E48">
      <v>41200</v>
    </oc>
    <nc r="E48"/>
  </rcc>
  <rcc rId="22556" sId="2">
    <oc r="E49">
      <v>87835</v>
    </oc>
    <nc r="E49"/>
  </rcc>
  <rcc rId="22557" sId="2">
    <oc r="E50">
      <v>74240</v>
    </oc>
    <nc r="E50"/>
  </rcc>
  <rcc rId="22558" sId="2">
    <oc r="E51">
      <v>8910</v>
    </oc>
    <nc r="E51"/>
  </rcc>
  <rcc rId="22559" sId="2">
    <oc r="E52">
      <v>10815</v>
    </oc>
    <nc r="E52"/>
  </rcc>
  <rcc rId="22560" sId="2">
    <oc r="E53">
      <v>19505</v>
    </oc>
    <nc r="E53"/>
  </rcc>
  <rcc rId="22561" sId="2">
    <oc r="E54">
      <v>10570</v>
    </oc>
    <nc r="E54"/>
  </rcc>
  <rcc rId="22562" sId="2">
    <oc r="E55">
      <v>44215</v>
    </oc>
    <nc r="E55"/>
  </rcc>
  <rcc rId="22563" sId="2">
    <oc r="E56">
      <v>10560</v>
    </oc>
    <nc r="E56"/>
  </rcc>
  <rcc rId="22564" sId="2">
    <oc r="E57">
      <v>83670</v>
    </oc>
    <nc r="E57"/>
  </rcc>
  <rcc rId="22565" sId="2">
    <oc r="E58">
      <v>22470</v>
    </oc>
    <nc r="E58"/>
  </rcc>
  <rcc rId="22566" sId="2">
    <oc r="E59">
      <v>21980</v>
    </oc>
    <nc r="E59"/>
  </rcc>
  <rcc rId="22567" sId="2">
    <oc r="E60">
      <v>12555</v>
    </oc>
    <nc r="E60"/>
  </rcc>
  <rcc rId="22568" sId="2">
    <oc r="E61">
      <v>69555</v>
    </oc>
    <nc r="E61"/>
  </rcc>
  <rcc rId="22569" sId="2">
    <oc r="E62">
      <v>13140</v>
    </oc>
    <nc r="E62"/>
  </rcc>
  <rcc rId="22570" sId="2">
    <oc r="E63">
      <v>2105</v>
    </oc>
    <nc r="E63"/>
  </rcc>
  <rcc rId="22571" sId="2">
    <oc r="E64">
      <v>19880</v>
    </oc>
    <nc r="E64"/>
  </rcc>
  <rcc rId="22572" sId="2">
    <oc r="E65">
      <v>63065</v>
    </oc>
    <nc r="E65"/>
  </rcc>
  <rcc rId="22573" sId="2">
    <oc r="E66">
      <v>29295</v>
    </oc>
    <nc r="E66"/>
  </rcc>
  <rcc rId="22574" sId="2">
    <oc r="E67">
      <v>7335</v>
    </oc>
    <nc r="E67"/>
  </rcc>
  <rcc rId="22575" sId="2">
    <oc r="E68">
      <v>25750</v>
    </oc>
    <nc r="E68"/>
  </rcc>
  <rcc rId="22576" sId="2">
    <oc r="E69">
      <v>53880</v>
    </oc>
    <nc r="E69"/>
  </rcc>
  <rcc rId="22577" sId="2">
    <oc r="E70">
      <v>84960</v>
    </oc>
    <nc r="E70"/>
  </rcc>
  <rcc rId="22578" sId="2">
    <oc r="E71">
      <v>36090</v>
    </oc>
    <nc r="E71"/>
  </rcc>
  <rcc rId="22579" sId="2">
    <oc r="E72">
      <v>5075</v>
    </oc>
    <nc r="E72"/>
  </rcc>
  <rcc rId="22580" sId="2">
    <oc r="E73">
      <v>53655</v>
    </oc>
    <nc r="E73"/>
  </rcc>
  <rcc rId="22581" sId="2">
    <oc r="E74">
      <v>9170</v>
    </oc>
    <nc r="E74"/>
  </rcc>
  <rcc rId="22582" sId="2">
    <oc r="E75">
      <v>270</v>
    </oc>
    <nc r="E75"/>
  </rcc>
  <rcc rId="22583" sId="2">
    <oc r="E76">
      <v>25325</v>
    </oc>
    <nc r="E76"/>
  </rcc>
  <rcc rId="22584" sId="2">
    <oc r="E77">
      <v>16770</v>
    </oc>
    <nc r="E77"/>
  </rcc>
  <rcc rId="22585" sId="2">
    <oc r="E78">
      <v>35170</v>
    </oc>
    <nc r="E78"/>
  </rcc>
  <rcc rId="22586" sId="2">
    <oc r="E79">
      <v>7195</v>
    </oc>
    <nc r="E79"/>
  </rcc>
  <rcc rId="22587" sId="2">
    <oc r="E80">
      <v>27770</v>
    </oc>
    <nc r="E80"/>
  </rcc>
  <rcc rId="22588" sId="2">
    <oc r="E81">
      <v>9470</v>
    </oc>
    <nc r="E81"/>
  </rcc>
  <rcc rId="22589" sId="2">
    <oc r="E83">
      <v>7220</v>
    </oc>
    <nc r="E83"/>
  </rcc>
  <rcc rId="22590" sId="2">
    <oc r="E84">
      <v>11560</v>
    </oc>
    <nc r="E84"/>
  </rcc>
  <rcc rId="22591" sId="2">
    <oc r="E85">
      <v>8855</v>
    </oc>
    <nc r="E85"/>
  </rcc>
  <rcc rId="22592" sId="2">
    <oc r="E86">
      <v>35060</v>
    </oc>
    <nc r="E86"/>
  </rcc>
  <rcc rId="22593" sId="2">
    <oc r="E87">
      <v>35040</v>
    </oc>
    <nc r="E87"/>
  </rcc>
  <rcc rId="22594" sId="2">
    <oc r="E88">
      <v>18500</v>
    </oc>
    <nc r="E88"/>
  </rcc>
  <rcc rId="22595" sId="2">
    <oc r="E89">
      <v>67005</v>
    </oc>
    <nc r="E89"/>
  </rcc>
  <rcc rId="22596" sId="2">
    <oc r="E90">
      <v>59445</v>
    </oc>
    <nc r="E90"/>
  </rcc>
  <rcc rId="22597" sId="2">
    <oc r="E91">
      <v>12375</v>
    </oc>
    <nc r="E91"/>
  </rcc>
  <rcc rId="22598" sId="2">
    <oc r="E92">
      <v>11910</v>
    </oc>
    <nc r="E92"/>
  </rcc>
  <rcc rId="22599" sId="2">
    <oc r="E93">
      <v>655</v>
    </oc>
    <nc r="E93"/>
  </rcc>
  <rcc rId="22600" sId="2">
    <oc r="E94">
      <v>35385</v>
    </oc>
    <nc r="E94"/>
  </rcc>
  <rcc rId="22601" sId="2">
    <oc r="E95">
      <v>13450</v>
    </oc>
    <nc r="E95"/>
  </rcc>
  <rcc rId="22602" sId="2">
    <oc r="E96">
      <v>40655</v>
    </oc>
    <nc r="E96"/>
  </rcc>
  <rcc rId="22603" sId="2">
    <oc r="E97">
      <v>24270</v>
    </oc>
    <nc r="E97"/>
  </rcc>
  <rcc rId="22604" sId="2">
    <oc r="E98">
      <v>9305</v>
    </oc>
    <nc r="E98"/>
  </rcc>
  <rcc rId="22605" sId="2">
    <oc r="E99">
      <v>12145</v>
    </oc>
    <nc r="E99"/>
  </rcc>
  <rcc rId="22606" sId="2">
    <oc r="E100">
      <v>4455</v>
    </oc>
    <nc r="E100"/>
  </rcc>
  <rcc rId="22607" sId="2">
    <oc r="E101">
      <v>12765</v>
    </oc>
    <nc r="E101"/>
  </rcc>
  <rcc rId="22608" sId="2">
    <oc r="E102">
      <v>51170</v>
    </oc>
    <nc r="E102"/>
  </rcc>
  <rcc rId="22609" sId="2">
    <oc r="E103">
      <v>6175</v>
    </oc>
    <nc r="E103"/>
  </rcc>
  <rcc rId="22610" sId="2">
    <oc r="E104">
      <v>21270</v>
    </oc>
    <nc r="E104"/>
  </rcc>
  <rcc rId="22611" sId="2">
    <oc r="E105">
      <v>20465</v>
    </oc>
    <nc r="E105"/>
  </rcc>
  <rcc rId="22612" sId="2">
    <oc r="E106">
      <v>88430</v>
    </oc>
    <nc r="E106"/>
  </rcc>
  <rcc rId="22613" sId="2">
    <oc r="E107">
      <v>11055</v>
    </oc>
    <nc r="E107"/>
  </rcc>
  <rcc rId="22614" sId="2">
    <oc r="E108">
      <v>29140</v>
    </oc>
    <nc r="E108"/>
  </rcc>
  <rcc rId="22615" sId="2">
    <oc r="E109">
      <v>19120</v>
    </oc>
    <nc r="E109"/>
  </rcc>
  <rcc rId="22616" sId="2">
    <oc r="E110">
      <v>9075</v>
    </oc>
    <nc r="E110"/>
  </rcc>
  <rcc rId="22617" sId="2">
    <oc r="E111">
      <v>23285</v>
    </oc>
    <nc r="E111"/>
  </rcc>
  <rcc rId="22618" sId="2">
    <oc r="E112">
      <v>16720</v>
    </oc>
    <nc r="E112"/>
  </rcc>
  <rcc rId="22619" sId="2">
    <oc r="E113">
      <v>55525</v>
    </oc>
    <nc r="E113"/>
  </rcc>
  <rcc rId="22620" sId="2">
    <oc r="E114">
      <v>14960</v>
    </oc>
    <nc r="E114"/>
  </rcc>
  <rcc rId="22621" sId="2">
    <oc r="E115">
      <v>47610</v>
    </oc>
    <nc r="E115"/>
  </rcc>
  <rcc rId="22622" sId="2">
    <oc r="E116">
      <v>20090</v>
    </oc>
    <nc r="E116"/>
  </rcc>
  <rcc rId="22623" sId="2">
    <oc r="E117">
      <v>7730</v>
    </oc>
    <nc r="E117"/>
  </rcc>
  <rcc rId="22624" sId="3">
    <oc r="D7">
      <v>12311</v>
    </oc>
    <nc r="D7">
      <v>12495</v>
    </nc>
  </rcc>
  <rcc rId="22625" sId="3">
    <oc r="D8">
      <v>365</v>
    </oc>
    <nc r="D8">
      <v>435</v>
    </nc>
  </rcc>
  <rcc rId="22626" sId="3">
    <oc r="D9">
      <v>14395</v>
    </oc>
    <nc r="D9">
      <v>14520</v>
    </nc>
  </rcc>
  <rcc rId="22627" sId="3">
    <oc r="D10">
      <v>12615</v>
    </oc>
    <nc r="D10">
      <v>12840</v>
    </nc>
  </rcc>
  <rcc rId="22628" sId="3">
    <oc r="D11">
      <v>845</v>
    </oc>
    <nc r="D11">
      <v>875</v>
    </nc>
  </rcc>
  <rcc rId="22629" sId="3">
    <oc r="D12">
      <v>27935</v>
    </oc>
    <nc r="D12">
      <v>28245</v>
    </nc>
  </rcc>
  <rcc rId="22630" sId="3">
    <oc r="D13">
      <v>9185</v>
    </oc>
    <nc r="D13">
      <v>9645</v>
    </nc>
  </rcc>
  <rcc rId="22631" sId="3">
    <oc r="D14">
      <v>16895</v>
    </oc>
    <nc r="D14">
      <v>17155</v>
    </nc>
  </rcc>
  <rcc rId="22632" sId="3">
    <oc r="D15">
      <v>2035</v>
    </oc>
    <nc r="D15">
      <v>2405</v>
    </nc>
  </rcc>
  <rcc rId="22633" sId="3">
    <oc r="D16">
      <v>76625</v>
    </oc>
    <nc r="D16">
      <v>76735</v>
    </nc>
  </rcc>
  <rcc rId="22634" sId="3">
    <oc r="D17">
      <v>36475</v>
    </oc>
    <nc r="D17">
      <v>37345</v>
    </nc>
  </rcc>
  <rcc rId="22635" sId="3">
    <oc r="D18">
      <v>14105</v>
    </oc>
    <nc r="D18">
      <v>14330</v>
    </nc>
  </rcc>
  <rcc rId="22636" sId="3">
    <oc r="D19">
      <v>148355</v>
    </oc>
    <nc r="D19">
      <v>149330</v>
    </nc>
  </rcc>
  <rcc rId="22637" sId="3">
    <oc r="D20">
      <v>5900</v>
    </oc>
    <nc r="D20">
      <v>5935</v>
    </nc>
  </rcc>
  <rcc rId="22638" sId="3">
    <oc r="D21">
      <v>11700</v>
    </oc>
    <nc r="D21">
      <v>12260</v>
    </nc>
  </rcc>
  <rcc rId="22639" sId="3">
    <oc r="D22">
      <v>12325</v>
    </oc>
    <nc r="D22">
      <v>12500</v>
    </nc>
  </rcc>
  <rcc rId="22640" sId="3">
    <oc r="D23">
      <v>37535</v>
    </oc>
    <nc r="D23">
      <v>37655</v>
    </nc>
  </rcc>
  <rcc rId="22641" sId="3">
    <oc r="D24">
      <v>51635</v>
    </oc>
    <nc r="D24">
      <v>52075</v>
    </nc>
  </rcc>
  <rcc rId="22642" sId="3">
    <oc r="D25">
      <v>11485</v>
    </oc>
    <nc r="D25">
      <v>11565</v>
    </nc>
  </rcc>
  <rcc rId="22643" sId="3">
    <oc r="D27">
      <v>22125</v>
    </oc>
    <nc r="D27">
      <v>24040</v>
    </nc>
  </rcc>
  <rcc rId="22644" sId="3">
    <oc r="D28">
      <v>29825</v>
    </oc>
    <nc r="D28">
      <v>30225</v>
    </nc>
  </rcc>
  <rcc rId="22645" sId="3">
    <oc r="D29">
      <v>30715</v>
    </oc>
    <nc r="D29">
      <v>30935</v>
    </nc>
  </rcc>
  <rcc rId="22646" sId="3">
    <oc r="D30">
      <v>28115</v>
    </oc>
    <nc r="D30">
      <v>28560</v>
    </nc>
  </rcc>
  <rcc rId="22647" sId="3">
    <oc r="D31">
      <v>60400</v>
    </oc>
    <nc r="D31">
      <v>61205</v>
    </nc>
  </rcc>
  <rcc rId="22648" sId="3">
    <oc r="E7">
      <v>12495</v>
    </oc>
    <nc r="E7"/>
  </rcc>
  <rcc rId="22649" sId="3">
    <oc r="E8">
      <v>435</v>
    </oc>
    <nc r="E8"/>
  </rcc>
  <rcc rId="22650" sId="3">
    <oc r="E9">
      <v>14520</v>
    </oc>
    <nc r="E9"/>
  </rcc>
  <rcc rId="22651" sId="3">
    <oc r="E10">
      <v>12840</v>
    </oc>
    <nc r="E10"/>
  </rcc>
  <rcc rId="22652" sId="3">
    <oc r="E11">
      <v>875</v>
    </oc>
    <nc r="E11"/>
  </rcc>
  <rcc rId="22653" sId="3">
    <oc r="E12">
      <v>28245</v>
    </oc>
    <nc r="E12"/>
  </rcc>
  <rcc rId="22654" sId="3">
    <oc r="E13">
      <v>9645</v>
    </oc>
    <nc r="E13"/>
  </rcc>
  <rcc rId="22655" sId="3">
    <oc r="E14">
      <v>17155</v>
    </oc>
    <nc r="E14"/>
  </rcc>
  <rcc rId="22656" sId="3">
    <oc r="E15">
      <v>2405</v>
    </oc>
    <nc r="E15"/>
  </rcc>
  <rcc rId="22657" sId="3">
    <oc r="E16">
      <v>76735</v>
    </oc>
    <nc r="E16"/>
  </rcc>
  <rcc rId="22658" sId="3">
    <oc r="E17">
      <v>37345</v>
    </oc>
    <nc r="E17"/>
  </rcc>
  <rcc rId="22659" sId="3">
    <oc r="E18">
      <v>14330</v>
    </oc>
    <nc r="E18"/>
  </rcc>
  <rcc rId="22660" sId="3">
    <oc r="E19">
      <v>149330</v>
    </oc>
    <nc r="E19"/>
  </rcc>
  <rcc rId="22661" sId="3">
    <oc r="E20">
      <v>5935</v>
    </oc>
    <nc r="E20"/>
  </rcc>
  <rcc rId="22662" sId="3">
    <oc r="E21">
      <v>12260</v>
    </oc>
    <nc r="E21"/>
  </rcc>
  <rcc rId="22663" sId="3">
    <oc r="E22">
      <v>12500</v>
    </oc>
    <nc r="E22"/>
  </rcc>
  <rcc rId="22664" sId="3">
    <oc r="E23">
      <v>37655</v>
    </oc>
    <nc r="E23"/>
  </rcc>
  <rcc rId="22665" sId="3">
    <oc r="E24">
      <v>52075</v>
    </oc>
    <nc r="E24"/>
  </rcc>
  <rcc rId="22666" sId="3">
    <oc r="E25">
      <v>11565</v>
    </oc>
    <nc r="E25"/>
  </rcc>
  <rcc rId="22667" sId="3">
    <oc r="E26">
      <v>15</v>
    </oc>
    <nc r="E26"/>
  </rcc>
  <rcc rId="22668" sId="3">
    <oc r="E27">
      <v>24040</v>
    </oc>
    <nc r="E27"/>
  </rcc>
  <rcc rId="22669" sId="3">
    <oc r="E28">
      <v>30225</v>
    </oc>
    <nc r="E28"/>
  </rcc>
  <rcc rId="22670" sId="3">
    <oc r="E29">
      <v>30935</v>
    </oc>
    <nc r="E29"/>
  </rcc>
  <rcc rId="22671" sId="3">
    <oc r="E30">
      <v>28560</v>
    </oc>
    <nc r="E30"/>
  </rcc>
  <rcc rId="22672" sId="3">
    <oc r="E31">
      <v>61205</v>
    </oc>
    <nc r="E31"/>
  </rcc>
  <rcc rId="22673" sId="4">
    <oc r="D7">
      <v>7965</v>
    </oc>
    <nc r="D7">
      <v>8010</v>
    </nc>
  </rcc>
  <rcc rId="22674" sId="4">
    <oc r="D8">
      <v>49825</v>
    </oc>
    <nc r="D8">
      <v>50225</v>
    </nc>
  </rcc>
  <rcc rId="22675" sId="4">
    <oc r="D9">
      <v>4100</v>
    </oc>
    <nc r="D9">
      <v>4330</v>
    </nc>
  </rcc>
  <rcc rId="22676" sId="4">
    <oc r="D10">
      <v>20230</v>
    </oc>
    <nc r="D10">
      <v>20780</v>
    </nc>
  </rcc>
  <rcc rId="22677" sId="4">
    <oc r="D11">
      <v>12725</v>
    </oc>
    <nc r="D11">
      <v>12900</v>
    </nc>
  </rcc>
  <rcc rId="22678" sId="4">
    <oc r="D12">
      <v>44905</v>
    </oc>
    <nc r="D12">
      <v>45100</v>
    </nc>
  </rcc>
  <rcc rId="22679" sId="4">
    <oc r="D13">
      <v>16695</v>
    </oc>
    <nc r="D13">
      <v>16855</v>
    </nc>
  </rcc>
  <rcc rId="22680" sId="4">
    <oc r="D14">
      <v>9220</v>
    </oc>
    <nc r="D14">
      <v>9270</v>
    </nc>
  </rcc>
  <rcc rId="22681" sId="4">
    <oc r="D15">
      <v>25075</v>
    </oc>
    <nc r="D15">
      <v>25550</v>
    </nc>
  </rcc>
  <rcc rId="22682" sId="4">
    <oc r="D16">
      <v>22810</v>
    </oc>
    <nc r="D16">
      <v>23690</v>
    </nc>
  </rcc>
  <rcc rId="22683" sId="4">
    <oc r="D17">
      <v>28650</v>
    </oc>
    <nc r="D17">
      <v>29045</v>
    </nc>
  </rcc>
  <rcc rId="22684" sId="4">
    <oc r="D18">
      <v>30425</v>
    </oc>
    <nc r="D18">
      <v>30880</v>
    </nc>
  </rcc>
  <rcc rId="22685" sId="4">
    <oc r="D19">
      <v>51165</v>
    </oc>
    <nc r="D19">
      <v>51580</v>
    </nc>
  </rcc>
  <rcc rId="22686" sId="4">
    <oc r="D20">
      <v>3550</v>
    </oc>
    <nc r="D20">
      <v>3680</v>
    </nc>
  </rcc>
  <rcc rId="22687" sId="4">
    <oc r="D21">
      <v>7145</v>
    </oc>
    <nc r="D21">
      <v>7495</v>
    </nc>
  </rcc>
  <rcc rId="22688" sId="4">
    <oc r="D22">
      <v>20375</v>
    </oc>
    <nc r="D22">
      <v>20770</v>
    </nc>
  </rcc>
  <rcc rId="22689" sId="4">
    <oc r="D23">
      <v>48885</v>
    </oc>
    <nc r="D23">
      <v>48950</v>
    </nc>
  </rcc>
  <rcc rId="22690" sId="4">
    <oc r="D24">
      <v>27620</v>
    </oc>
    <nc r="D24">
      <v>28060</v>
    </nc>
  </rcc>
  <rcc rId="22691" sId="4">
    <oc r="D25">
      <v>32985</v>
    </oc>
    <nc r="D25">
      <v>33255</v>
    </nc>
  </rcc>
  <rcc rId="22692" sId="4">
    <oc r="D26">
      <v>15345</v>
    </oc>
    <nc r="D26">
      <v>15760</v>
    </nc>
  </rcc>
  <rcc rId="22693" sId="4">
    <oc r="D27">
      <v>13440</v>
    </oc>
    <nc r="D27">
      <v>14065</v>
    </nc>
  </rcc>
  <rcc rId="22694" sId="4">
    <oc r="D28">
      <v>56425</v>
    </oc>
    <nc r="D28">
      <v>56760</v>
    </nc>
  </rcc>
  <rcc rId="22695" sId="4">
    <oc r="D29">
      <v>32515</v>
    </oc>
    <nc r="D29">
      <v>32890</v>
    </nc>
  </rcc>
  <rcc rId="22696" sId="4">
    <oc r="D30">
      <v>50835</v>
    </oc>
    <nc r="D30">
      <v>50885</v>
    </nc>
  </rcc>
  <rcc rId="22697" sId="4">
    <oc r="D31">
      <v>20330</v>
    </oc>
    <nc r="D31">
      <v>20575</v>
    </nc>
  </rcc>
  <rcc rId="22698" sId="4">
    <oc r="D32">
      <v>27425</v>
    </oc>
    <nc r="D32">
      <v>27875</v>
    </nc>
  </rcc>
  <rcc rId="22699" sId="4">
    <oc r="D33">
      <v>37395</v>
    </oc>
    <nc r="D33">
      <v>37545</v>
    </nc>
  </rcc>
  <rcc rId="22700" sId="4">
    <oc r="D34">
      <v>16980</v>
    </oc>
    <nc r="D34">
      <v>17330</v>
    </nc>
  </rcc>
  <rcc rId="22701" sId="4">
    <oc r="D35">
      <v>11475</v>
    </oc>
    <nc r="D35">
      <v>11510</v>
    </nc>
  </rcc>
  <rcc rId="22702" sId="4">
    <oc r="D36">
      <v>44715</v>
    </oc>
    <nc r="D36">
      <v>45455</v>
    </nc>
  </rcc>
  <rcc rId="22703" sId="4">
    <oc r="D37">
      <v>37385</v>
    </oc>
    <nc r="D37">
      <v>37695</v>
    </nc>
  </rcc>
  <rcc rId="22704" sId="4">
    <oc r="D38">
      <v>10695</v>
    </oc>
    <nc r="D38">
      <v>10985</v>
    </nc>
  </rcc>
  <rcc rId="22705" sId="4">
    <oc r="D39">
      <v>41835</v>
    </oc>
    <nc r="D39">
      <v>41980</v>
    </nc>
  </rcc>
  <rcc rId="22706" sId="4">
    <oc r="D40">
      <v>36580</v>
    </oc>
    <nc r="D40">
      <v>36760</v>
    </nc>
  </rcc>
  <rcc rId="22707" sId="4">
    <oc r="D41">
      <v>4245</v>
    </oc>
    <nc r="D41">
      <v>4250</v>
    </nc>
  </rcc>
  <rcc rId="22708" sId="4">
    <oc r="D42">
      <v>96385</v>
    </oc>
    <nc r="D42">
      <v>97050</v>
    </nc>
  </rcc>
  <rcc rId="22709" sId="4">
    <oc r="D43">
      <v>7125</v>
    </oc>
    <nc r="D43">
      <v>7640</v>
    </nc>
  </rcc>
  <rcc rId="22710" sId="4">
    <oc r="D44">
      <v>855</v>
    </oc>
    <nc r="D44">
      <v>1045</v>
    </nc>
  </rcc>
  <rcc rId="22711" sId="4">
    <oc r="D45">
      <v>85660</v>
    </oc>
    <nc r="D45">
      <v>86030</v>
    </nc>
  </rcc>
  <rcc rId="22712" sId="4">
    <oc r="D46">
      <v>7900</v>
    </oc>
    <nc r="D46">
      <v>8085</v>
    </nc>
  </rcc>
  <rcc rId="22713" sId="4">
    <oc r="D47">
      <v>10470</v>
    </oc>
    <nc r="D47">
      <v>10580</v>
    </nc>
  </rcc>
  <rcc rId="22714" sId="4">
    <oc r="D48">
      <v>53865</v>
    </oc>
    <nc r="D48">
      <v>54105</v>
    </nc>
  </rcc>
  <rcc rId="22715" sId="4">
    <oc r="D49">
      <v>13515</v>
    </oc>
    <nc r="D49">
      <v>13740</v>
    </nc>
  </rcc>
  <rcc rId="22716" sId="4">
    <oc r="D50">
      <v>30615</v>
    </oc>
    <nc r="D50">
      <v>30940</v>
    </nc>
  </rcc>
  <rcc rId="22717" sId="4">
    <oc r="D51">
      <v>13985</v>
    </oc>
    <nc r="D51">
      <v>14325</v>
    </nc>
  </rcc>
  <rcc rId="22718" sId="4">
    <oc r="D52">
      <v>9195</v>
    </oc>
    <nc r="D52">
      <v>9335</v>
    </nc>
  </rcc>
  <rcc rId="22719" sId="4">
    <oc r="D53">
      <v>18780</v>
    </oc>
    <nc r="D53">
      <v>19010</v>
    </nc>
  </rcc>
  <rcc rId="22720" sId="4">
    <oc r="D54">
      <v>5560</v>
    </oc>
    <nc r="D54">
      <v>5645</v>
    </nc>
  </rcc>
  <rcc rId="22721" sId="4">
    <oc r="D55">
      <v>51470</v>
    </oc>
    <nc r="D55">
      <v>51900</v>
    </nc>
  </rcc>
  <rcc rId="22722" sId="4">
    <oc r="D56">
      <v>45425</v>
    </oc>
    <nc r="D56">
      <v>46955</v>
    </nc>
  </rcc>
  <rcc rId="22723" sId="4">
    <oc r="D57">
      <v>5165</v>
    </oc>
    <nc r="D57">
      <v>5265</v>
    </nc>
  </rcc>
  <rcc rId="22724" sId="4">
    <oc r="D58">
      <v>27325</v>
    </oc>
    <nc r="D58">
      <v>27645</v>
    </nc>
  </rcc>
  <rcc rId="22725" sId="4">
    <oc r="D59">
      <v>11720</v>
    </oc>
    <nc r="D59">
      <v>11940</v>
    </nc>
  </rcc>
  <rcc rId="22726" sId="4">
    <oc r="E7">
      <v>8010</v>
    </oc>
    <nc r="E7"/>
  </rcc>
  <rcc rId="22727" sId="4">
    <oc r="E8">
      <v>50225</v>
    </oc>
    <nc r="E8"/>
  </rcc>
  <rcc rId="22728" sId="4">
    <oc r="E9">
      <v>4330</v>
    </oc>
    <nc r="E9"/>
  </rcc>
  <rcc rId="22729" sId="4">
    <oc r="E10">
      <v>20780</v>
    </oc>
    <nc r="E10"/>
  </rcc>
  <rcc rId="22730" sId="4">
    <oc r="E11">
      <v>12900</v>
    </oc>
    <nc r="E11"/>
  </rcc>
  <rcc rId="22731" sId="4">
    <oc r="E12">
      <v>45100</v>
    </oc>
    <nc r="E12"/>
  </rcc>
  <rcc rId="22732" sId="4">
    <oc r="E13">
      <v>16855</v>
    </oc>
    <nc r="E13"/>
  </rcc>
  <rcc rId="22733" sId="4">
    <oc r="E14">
      <v>9270</v>
    </oc>
    <nc r="E14"/>
  </rcc>
  <rcc rId="22734" sId="4">
    <oc r="E15">
      <v>25550</v>
    </oc>
    <nc r="E15"/>
  </rcc>
  <rcc rId="22735" sId="4">
    <oc r="E16">
      <v>23690</v>
    </oc>
    <nc r="E16"/>
  </rcc>
  <rcc rId="22736" sId="4">
    <oc r="E17">
      <v>29045</v>
    </oc>
    <nc r="E17"/>
  </rcc>
  <rcc rId="22737" sId="4">
    <oc r="E18">
      <v>30880</v>
    </oc>
    <nc r="E18"/>
  </rcc>
  <rcc rId="22738" sId="4">
    <oc r="E19">
      <v>51580</v>
    </oc>
    <nc r="E19"/>
  </rcc>
  <rcc rId="22739" sId="4">
    <oc r="E20">
      <v>3680</v>
    </oc>
    <nc r="E20"/>
  </rcc>
  <rcc rId="22740" sId="4">
    <oc r="E21">
      <v>7495</v>
    </oc>
    <nc r="E21"/>
  </rcc>
  <rcc rId="22741" sId="4">
    <oc r="E22">
      <v>20770</v>
    </oc>
    <nc r="E22"/>
  </rcc>
  <rcc rId="22742" sId="4">
    <oc r="E23">
      <v>48950</v>
    </oc>
    <nc r="E23"/>
  </rcc>
  <rcc rId="22743" sId="4">
    <oc r="E24">
      <v>28060</v>
    </oc>
    <nc r="E24"/>
  </rcc>
  <rcc rId="22744" sId="4">
    <oc r="E25">
      <v>33255</v>
    </oc>
    <nc r="E25"/>
  </rcc>
  <rcc rId="22745" sId="4">
    <oc r="E26">
      <v>15760</v>
    </oc>
    <nc r="E26"/>
  </rcc>
  <rcc rId="22746" sId="4">
    <oc r="E27">
      <v>14065</v>
    </oc>
    <nc r="E27"/>
  </rcc>
  <rcc rId="22747" sId="4">
    <oc r="E28">
      <v>56760</v>
    </oc>
    <nc r="E28"/>
  </rcc>
  <rcc rId="22748" sId="4">
    <oc r="E29">
      <v>32890</v>
    </oc>
    <nc r="E29"/>
  </rcc>
  <rcc rId="22749" sId="4">
    <oc r="E30">
      <v>50885</v>
    </oc>
    <nc r="E30"/>
  </rcc>
  <rcc rId="22750" sId="4">
    <oc r="E31">
      <v>20575</v>
    </oc>
    <nc r="E31"/>
  </rcc>
  <rcc rId="22751" sId="4">
    <oc r="E32">
      <v>27875</v>
    </oc>
    <nc r="E32"/>
  </rcc>
  <rcc rId="22752" sId="4">
    <oc r="E33">
      <v>37545</v>
    </oc>
    <nc r="E33"/>
  </rcc>
  <rcc rId="22753" sId="4">
    <oc r="E34">
      <v>17330</v>
    </oc>
    <nc r="E34"/>
  </rcc>
  <rcc rId="22754" sId="4">
    <oc r="E35">
      <v>11510</v>
    </oc>
    <nc r="E35"/>
  </rcc>
  <rcc rId="22755" sId="4">
    <oc r="E36">
      <v>45455</v>
    </oc>
    <nc r="E36"/>
  </rcc>
  <rcc rId="22756" sId="4">
    <oc r="E37">
      <v>37695</v>
    </oc>
    <nc r="E37"/>
  </rcc>
  <rcc rId="22757" sId="4">
    <oc r="E38">
      <v>10985</v>
    </oc>
    <nc r="E38"/>
  </rcc>
  <rcc rId="22758" sId="4">
    <oc r="E39">
      <v>41980</v>
    </oc>
    <nc r="E39"/>
  </rcc>
  <rcc rId="22759" sId="4">
    <oc r="E40">
      <v>36760</v>
    </oc>
    <nc r="E40"/>
  </rcc>
  <rcc rId="22760" sId="4">
    <oc r="E41">
      <v>4250</v>
    </oc>
    <nc r="E41"/>
  </rcc>
  <rcc rId="22761" sId="4">
    <oc r="E42">
      <v>97050</v>
    </oc>
    <nc r="E42"/>
  </rcc>
  <rcc rId="22762" sId="4">
    <oc r="E43">
      <v>7640</v>
    </oc>
    <nc r="E43"/>
  </rcc>
  <rcc rId="22763" sId="4">
    <oc r="E44">
      <v>1045</v>
    </oc>
    <nc r="E44"/>
  </rcc>
  <rcc rId="22764" sId="4">
    <oc r="E45">
      <v>86030</v>
    </oc>
    <nc r="E45"/>
  </rcc>
  <rcc rId="22765" sId="4">
    <oc r="E46">
      <v>8085</v>
    </oc>
    <nc r="E46"/>
  </rcc>
  <rcc rId="22766" sId="4">
    <oc r="E47">
      <v>10580</v>
    </oc>
    <nc r="E47"/>
  </rcc>
  <rcc rId="22767" sId="4">
    <oc r="E48">
      <v>54105</v>
    </oc>
    <nc r="E48"/>
  </rcc>
  <rcc rId="22768" sId="4">
    <oc r="E49">
      <v>13740</v>
    </oc>
    <nc r="E49"/>
  </rcc>
  <rcc rId="22769" sId="4">
    <oc r="E50">
      <v>30940</v>
    </oc>
    <nc r="E50"/>
  </rcc>
  <rcc rId="22770" sId="4">
    <oc r="E51">
      <v>14325</v>
    </oc>
    <nc r="E51"/>
  </rcc>
  <rcc rId="22771" sId="4">
    <oc r="E52">
      <v>9335</v>
    </oc>
    <nc r="E52"/>
  </rcc>
  <rcc rId="22772" sId="4">
    <oc r="E53">
      <v>19010</v>
    </oc>
    <nc r="E53"/>
  </rcc>
  <rcc rId="22773" sId="4">
    <oc r="E54">
      <v>5645</v>
    </oc>
    <nc r="E54"/>
  </rcc>
  <rcc rId="22774" sId="4">
    <oc r="E55">
      <v>51900</v>
    </oc>
    <nc r="E55"/>
  </rcc>
  <rcc rId="22775" sId="4">
    <oc r="E56">
      <v>46955</v>
    </oc>
    <nc r="E56"/>
  </rcc>
  <rcc rId="22776" sId="4">
    <oc r="E57">
      <v>5265</v>
    </oc>
    <nc r="E57"/>
  </rcc>
  <rcc rId="22777" sId="4">
    <oc r="E58">
      <v>27645</v>
    </oc>
    <nc r="E58"/>
  </rcc>
  <rcc rId="22778" sId="4">
    <oc r="E59">
      <v>11940</v>
    </oc>
    <nc r="E59"/>
  </rcc>
  <rcc rId="22779" sId="4">
    <oc r="E2" t="inlineStr">
      <is>
        <t>Янваь</t>
      </is>
    </oc>
    <nc r="E2" t="inlineStr">
      <is>
        <t>Февраль</t>
      </is>
    </nc>
  </rcc>
  <rcc rId="22780" sId="3">
    <oc r="E2" t="inlineStr">
      <is>
        <t>Январь</t>
      </is>
    </oc>
    <nc r="E2" t="inlineStr">
      <is>
        <t>Февраль</t>
      </is>
    </nc>
  </rcc>
  <rcc rId="22781" sId="5">
    <oc r="E2" t="inlineStr">
      <is>
        <t>Январь</t>
      </is>
    </oc>
    <nc r="E2" t="inlineStr">
      <is>
        <t>Февраль</t>
      </is>
    </nc>
  </rcc>
  <rcc rId="22782" sId="5">
    <oc r="D6">
      <v>13080</v>
    </oc>
    <nc r="D6">
      <v>13240</v>
    </nc>
  </rcc>
  <rcc rId="22783" sId="5">
    <oc r="D7">
      <v>5285</v>
    </oc>
    <nc r="D7">
      <v>5330</v>
    </nc>
  </rcc>
  <rcc rId="22784" sId="5">
    <oc r="D8">
      <v>11770</v>
    </oc>
    <nc r="D8">
      <v>12410</v>
    </nc>
  </rcc>
  <rcc rId="22785" sId="5">
    <oc r="D9">
      <v>9005</v>
    </oc>
    <nc r="D9">
      <v>9320</v>
    </nc>
  </rcc>
  <rcc rId="22786" sId="5">
    <oc r="D10">
      <v>18210</v>
    </oc>
    <nc r="D10">
      <v>18685</v>
    </nc>
  </rcc>
  <rcc rId="22787" sId="5">
    <oc r="D11">
      <v>45300</v>
    </oc>
    <nc r="D11">
      <v>45415</v>
    </nc>
  </rcc>
  <rcc rId="22788" sId="5">
    <oc r="D12">
      <v>17935</v>
    </oc>
    <nc r="D12">
      <v>18530</v>
    </nc>
  </rcc>
  <rcc rId="22789" sId="5">
    <oc r="D13">
      <v>12945</v>
    </oc>
    <nc r="D13">
      <v>13080</v>
    </nc>
  </rcc>
  <rcc rId="22790" sId="5">
    <oc r="D14">
      <v>69285</v>
    </oc>
    <nc r="D14">
      <v>69600</v>
    </nc>
  </rcc>
  <rcc rId="22791" sId="5">
    <oc r="D15">
      <v>20085</v>
    </oc>
    <nc r="D15">
      <v>20160</v>
    </nc>
  </rcc>
  <rcc rId="22792" sId="5">
    <oc r="D16">
      <v>5750</v>
    </oc>
    <nc r="D16">
      <v>5970</v>
    </nc>
  </rcc>
  <rcc rId="22793" sId="5">
    <oc r="D17">
      <v>32390</v>
    </oc>
    <nc r="D17">
      <v>32510</v>
    </nc>
  </rcc>
  <rcc rId="22794" sId="5">
    <oc r="D18">
      <v>16845</v>
    </oc>
    <nc r="D18">
      <v>17395</v>
    </nc>
  </rcc>
  <rcc rId="22795" sId="5">
    <oc r="D19">
      <v>11300</v>
    </oc>
    <nc r="D19">
      <v>11745</v>
    </nc>
  </rcc>
  <rcc rId="22796" sId="5">
    <oc r="D20">
      <v>50855</v>
    </oc>
    <nc r="D20">
      <v>51340</v>
    </nc>
  </rcc>
  <rcc rId="22797" sId="5">
    <oc r="D21">
      <v>69590</v>
    </oc>
    <nc r="D21">
      <v>69610</v>
    </nc>
  </rcc>
  <rcc rId="22798" sId="5">
    <oc r="D22">
      <v>50645</v>
    </oc>
    <nc r="D22">
      <v>51180</v>
    </nc>
  </rcc>
  <rcc rId="22799" sId="5">
    <oc r="D23">
      <v>10535</v>
    </oc>
    <nc r="D23">
      <v>10705</v>
    </nc>
  </rcc>
  <rcc rId="22800" sId="5">
    <oc r="D24">
      <v>7110</v>
    </oc>
    <nc r="D24">
      <v>7250</v>
    </nc>
  </rcc>
  <rcc rId="22801" sId="5">
    <oc r="D25">
      <v>14480</v>
    </oc>
    <nc r="D25">
      <v>14530</v>
    </nc>
  </rcc>
  <rcc rId="22802" sId="5">
    <oc r="D26">
      <v>8590</v>
    </oc>
    <nc r="D26">
      <v>8680</v>
    </nc>
  </rcc>
  <rcc rId="22803" sId="5">
    <oc r="D27">
      <v>2445</v>
    </oc>
    <nc r="D27">
      <v>2785</v>
    </nc>
  </rcc>
  <rcc rId="22804" sId="5">
    <oc r="D28">
      <v>5450</v>
    </oc>
    <nc r="D28">
      <v>5695</v>
    </nc>
  </rcc>
  <rcc rId="22805" sId="5">
    <oc r="D29">
      <v>18785</v>
    </oc>
    <nc r="D29">
      <v>19475</v>
    </nc>
  </rcc>
  <rcc rId="22806" sId="5">
    <oc r="D30">
      <v>59800</v>
    </oc>
    <nc r="D30">
      <v>60180</v>
    </nc>
  </rcc>
  <rcc rId="22807" sId="5">
    <oc r="D31">
      <v>18610</v>
    </oc>
    <nc r="D31">
      <v>19040</v>
    </nc>
  </rcc>
  <rcc rId="22808" sId="5">
    <oc r="D32">
      <v>18060</v>
    </oc>
    <nc r="D32">
      <v>18270</v>
    </nc>
  </rcc>
  <rcc rId="22809" sId="5">
    <oc r="D33">
      <v>54390</v>
    </oc>
    <nc r="D33">
      <v>54565</v>
    </nc>
  </rcc>
  <rcc rId="22810" sId="5">
    <oc r="D34">
      <v>12845</v>
    </oc>
    <nc r="D34">
      <v>13020</v>
    </nc>
  </rcc>
  <rcc rId="22811" sId="5">
    <oc r="D35">
      <v>10180</v>
    </oc>
    <nc r="D35">
      <v>10320</v>
    </nc>
  </rcc>
  <rcc rId="22812" sId="5">
    <oc r="D36">
      <v>67815</v>
    </oc>
    <nc r="D36">
      <v>68275</v>
    </nc>
  </rcc>
  <rcc rId="22813" sId="5">
    <oc r="D37">
      <v>25500</v>
    </oc>
    <nc r="D37">
      <v>25810</v>
    </nc>
  </rcc>
  <rcc rId="22814" sId="5">
    <oc r="D38">
      <v>89340</v>
    </oc>
    <nc r="D38">
      <v>89975</v>
    </nc>
  </rcc>
  <rcc rId="22815" sId="5">
    <oc r="D39">
      <v>11165</v>
    </oc>
    <nc r="D39">
      <v>11445</v>
    </nc>
  </rcc>
  <rcc rId="22816" sId="5">
    <oc r="D40">
      <v>63530</v>
    </oc>
    <nc r="D40">
      <v>63800</v>
    </nc>
  </rcc>
  <rcc rId="22817" sId="5">
    <oc r="D41">
      <v>17790</v>
    </oc>
    <nc r="D41">
      <v>18120</v>
    </nc>
  </rcc>
  <rcc rId="22818" sId="5">
    <oc r="D42">
      <v>105890</v>
    </oc>
    <nc r="D42">
      <v>106220</v>
    </nc>
  </rcc>
  <rcc rId="22819" sId="5">
    <oc r="D43">
      <v>12980</v>
    </oc>
    <nc r="D43">
      <v>13240</v>
    </nc>
  </rcc>
  <rcc rId="22820" sId="5">
    <oc r="D44">
      <v>23425</v>
    </oc>
    <nc r="D44">
      <v>23470</v>
    </nc>
  </rcc>
  <rcc rId="22821" sId="5">
    <oc r="D45">
      <v>19070</v>
    </oc>
    <nc r="D45">
      <v>19410</v>
    </nc>
  </rcc>
  <rfmt sheetId="5" sqref="D46" start="0" length="0">
    <dxf>
      <fill>
        <patternFill patternType="solid">
          <bgColor theme="0"/>
        </patternFill>
      </fill>
    </dxf>
  </rfmt>
  <rcc rId="22822" sId="5">
    <oc r="D47">
      <v>8880</v>
    </oc>
    <nc r="D47">
      <v>9240</v>
    </nc>
  </rcc>
  <rcc rId="22823" sId="5">
    <oc r="D48">
      <v>24510</v>
    </oc>
    <nc r="D48">
      <v>24745</v>
    </nc>
  </rcc>
  <rcc rId="22824" sId="5">
    <oc r="D49">
      <v>33450</v>
    </oc>
    <nc r="D49">
      <v>33715</v>
    </nc>
  </rcc>
  <rcc rId="22825" sId="5">
    <oc r="D50">
      <v>18405</v>
    </oc>
    <nc r="D50">
      <v>18560</v>
    </nc>
  </rcc>
  <rcc rId="22826" sId="5">
    <oc r="D51">
      <v>450</v>
    </oc>
    <nc r="D51">
      <v>780</v>
    </nc>
  </rcc>
  <rcc rId="22827" sId="5">
    <oc r="D52">
      <v>21100</v>
    </oc>
    <nc r="D52">
      <v>21425</v>
    </nc>
  </rcc>
  <rcc rId="22828" sId="5">
    <oc r="D53">
      <v>36025</v>
    </oc>
    <nc r="D53">
      <v>36155</v>
    </nc>
  </rcc>
  <rcc rId="22829" sId="5">
    <oc r="D54">
      <v>39870</v>
    </oc>
    <nc r="D54">
      <v>40570</v>
    </nc>
  </rcc>
  <rcc rId="22830" sId="5">
    <oc r="D55">
      <v>6660</v>
    </oc>
    <nc r="D55">
      <v>7130</v>
    </nc>
  </rcc>
  <rcc rId="22831" sId="5">
    <oc r="D56">
      <v>256935</v>
    </oc>
    <nc r="D56">
      <v>258875</v>
    </nc>
  </rcc>
  <rcc rId="22832" sId="5">
    <oc r="D57">
      <v>31435</v>
    </oc>
    <nc r="D57">
      <v>31500</v>
    </nc>
  </rcc>
  <rcc rId="22833" sId="5">
    <oc r="D58">
      <v>5635</v>
    </oc>
    <nc r="D58">
      <v>6060</v>
    </nc>
  </rcc>
  <rcc rId="22834" sId="5">
    <oc r="D59">
      <v>66090</v>
    </oc>
    <nc r="D59">
      <v>66235</v>
    </nc>
  </rcc>
  <rcc rId="22835" sId="5">
    <oc r="D61">
      <v>3075</v>
    </oc>
    <nc r="D61">
      <v>3170</v>
    </nc>
  </rcc>
  <rcc rId="22836" sId="5">
    <oc r="D62">
      <v>7935</v>
    </oc>
    <nc r="D62">
      <v>8090</v>
    </nc>
  </rcc>
  <rcc rId="22837" sId="5">
    <oc r="D63">
      <v>260</v>
    </oc>
    <nc r="D63">
      <v>460</v>
    </nc>
  </rcc>
  <rcc rId="22838" sId="5">
    <oc r="D64">
      <v>18160</v>
    </oc>
    <nc r="D64">
      <v>18445</v>
    </nc>
  </rcc>
  <rcc rId="22839" sId="5">
    <oc r="D65">
      <v>6135</v>
    </oc>
    <nc r="D65">
      <v>6350</v>
    </nc>
  </rcc>
  <rcc rId="22840" sId="5">
    <oc r="D66">
      <v>21895</v>
    </oc>
    <nc r="D66">
      <v>22215</v>
    </nc>
  </rcc>
  <rcc rId="22841" sId="5">
    <oc r="D67">
      <v>25925</v>
    </oc>
    <nc r="D67">
      <v>26835</v>
    </nc>
  </rcc>
  <rcc rId="22842" sId="5">
    <oc r="D68">
      <v>5370</v>
    </oc>
    <nc r="D68">
      <v>5465</v>
    </nc>
  </rcc>
  <rcc rId="22843" sId="5">
    <oc r="D70">
      <v>20230</v>
    </oc>
    <nc r="D70">
      <v>20290</v>
    </nc>
  </rcc>
  <rcc rId="22844" sId="5">
    <oc r="D71">
      <v>35020</v>
    </oc>
    <nc r="D71">
      <v>35270</v>
    </nc>
  </rcc>
  <rcc rId="22845" sId="5">
    <oc r="D72">
      <v>31720</v>
    </oc>
    <nc r="D72">
      <v>32030</v>
    </nc>
  </rcc>
  <rcc rId="22846" sId="5">
    <oc r="D73">
      <v>3355</v>
    </oc>
    <nc r="D73">
      <v>3530</v>
    </nc>
  </rcc>
  <rcc rId="22847" sId="5">
    <oc r="D74">
      <v>4680</v>
    </oc>
    <nc r="D74">
      <v>5630</v>
    </nc>
  </rcc>
  <rcc rId="22848" sId="5">
    <oc r="D75">
      <v>5110</v>
    </oc>
    <nc r="D75">
      <v>5190</v>
    </nc>
  </rcc>
  <rcc rId="22849" sId="5">
    <oc r="D76">
      <v>53615</v>
    </oc>
    <nc r="D76">
      <v>54465</v>
    </nc>
  </rcc>
  <rcc rId="22850" sId="5">
    <oc r="D77">
      <v>11495</v>
    </oc>
    <nc r="D77">
      <v>11740</v>
    </nc>
  </rcc>
  <rcc rId="22851" sId="5">
    <oc r="D78">
      <v>11375</v>
    </oc>
    <nc r="D78">
      <v>11630</v>
    </nc>
  </rcc>
  <rcc rId="22852" sId="5">
    <oc r="D79">
      <v>7565</v>
    </oc>
    <nc r="D79">
      <v>7860</v>
    </nc>
  </rcc>
  <rcc rId="22853" sId="5">
    <oc r="D80">
      <v>6025</v>
    </oc>
    <nc r="D80">
      <v>6340</v>
    </nc>
  </rcc>
  <rcc rId="22854" sId="5">
    <oc r="D81">
      <v>10015</v>
    </oc>
    <nc r="D81">
      <v>10130</v>
    </nc>
  </rcc>
  <rcc rId="22855" sId="5">
    <oc r="D82">
      <v>1860</v>
    </oc>
    <nc r="D82">
      <v>1930</v>
    </nc>
  </rcc>
  <rcc rId="22856" sId="5">
    <oc r="D83">
      <v>15050</v>
    </oc>
    <nc r="D83">
      <v>15110</v>
    </nc>
  </rcc>
  <rcc rId="22857" sId="5">
    <oc r="D85">
      <v>25080</v>
    </oc>
    <nc r="D85">
      <v>25120</v>
    </nc>
  </rcc>
  <rcc rId="22858" sId="5">
    <oc r="D86">
      <v>26860</v>
    </oc>
    <nc r="D86">
      <v>26940</v>
    </nc>
  </rcc>
  <rcc rId="22859" sId="5">
    <oc r="D87">
      <v>8405</v>
    </oc>
    <nc r="D87">
      <v>8480</v>
    </nc>
  </rcc>
  <rcc rId="22860" sId="5">
    <oc r="D88">
      <v>2975</v>
    </oc>
    <nc r="D88">
      <v>2990</v>
    </nc>
  </rcc>
  <rcc rId="22861" sId="5">
    <oc r="D89">
      <v>31895</v>
    </oc>
    <nc r="D89">
      <v>32985</v>
    </nc>
  </rcc>
  <rcc rId="22862" sId="5">
    <oc r="D90">
      <v>26825</v>
    </oc>
    <nc r="D90">
      <v>26925</v>
    </nc>
  </rcc>
  <rcc rId="22863" sId="5">
    <oc r="D91">
      <v>63835</v>
    </oc>
    <nc r="D91">
      <v>64620</v>
    </nc>
  </rcc>
  <rcc rId="22864" sId="5">
    <oc r="D92">
      <v>39395</v>
    </oc>
    <nc r="D92">
      <v>39500</v>
    </nc>
  </rcc>
  <rcc rId="22865" sId="5">
    <oc r="D94">
      <v>525</v>
    </oc>
    <nc r="D94">
      <v>835</v>
    </nc>
  </rcc>
  <rcc rId="22866" sId="5">
    <oc r="D95">
      <v>18660</v>
    </oc>
    <nc r="D95">
      <v>19170</v>
    </nc>
  </rcc>
  <rcc rId="22867" sId="5">
    <oc r="D96">
      <v>7705</v>
    </oc>
    <nc r="D96">
      <v>7915</v>
    </nc>
  </rcc>
  <rcc rId="22868" sId="5">
    <oc r="D97">
      <v>32565</v>
    </oc>
    <nc r="D97">
      <v>33145</v>
    </nc>
  </rcc>
  <rcc rId="22869" sId="5">
    <oc r="D98">
      <v>7810</v>
    </oc>
    <nc r="D98">
      <v>7985</v>
    </nc>
  </rcc>
  <rcc rId="22870" sId="5">
    <oc r="D99">
      <v>42260</v>
    </oc>
    <nc r="D99">
      <v>42980</v>
    </nc>
  </rcc>
  <rcc rId="22871" sId="5">
    <oc r="D100">
      <v>29780</v>
    </oc>
    <nc r="D100">
      <v>30115</v>
    </nc>
  </rcc>
  <rcc rId="22872" sId="5">
    <oc r="D101">
      <v>28800</v>
    </oc>
    <nc r="D101">
      <v>29315</v>
    </nc>
  </rcc>
  <rcc rId="22873" sId="5">
    <oc r="D102">
      <v>15745</v>
    </oc>
    <nc r="D102">
      <v>16170</v>
    </nc>
  </rcc>
  <rcc rId="22874" sId="5">
    <oc r="D103">
      <v>13685</v>
    </oc>
    <nc r="D103">
      <v>13935</v>
    </nc>
  </rcc>
  <rcc rId="22875" sId="5">
    <oc r="D104">
      <v>23245</v>
    </oc>
    <nc r="D104">
      <v>23515</v>
    </nc>
  </rcc>
  <rcc rId="22876" sId="5">
    <oc r="D105">
      <v>3590</v>
    </oc>
    <nc r="D105">
      <v>3790</v>
    </nc>
  </rcc>
  <rcc rId="22877" sId="5">
    <oc r="D106">
      <v>8425</v>
    </oc>
    <nc r="D106">
      <v>8620</v>
    </nc>
  </rcc>
  <rcc rId="22878" sId="5">
    <oc r="D108">
      <v>96615</v>
    </oc>
    <nc r="D108">
      <v>96995</v>
    </nc>
  </rcc>
  <rcc rId="22879" sId="5">
    <oc r="D109">
      <v>34960</v>
    </oc>
    <nc r="D109">
      <v>35000</v>
    </nc>
  </rcc>
  <rcc rId="22880" sId="5">
    <oc r="D110">
      <v>12245</v>
    </oc>
    <nc r="D110">
      <v>12895</v>
    </nc>
  </rcc>
  <rcc rId="22881" sId="5">
    <oc r="D111">
      <v>24270</v>
    </oc>
    <nc r="D111">
      <v>24880</v>
    </nc>
  </rcc>
  <rcc rId="22882" sId="5">
    <oc r="D112">
      <v>4595</v>
    </oc>
    <nc r="D112">
      <v>4775</v>
    </nc>
  </rcc>
  <rcc rId="22883" sId="5">
    <oc r="D113">
      <v>18770</v>
    </oc>
    <nc r="D113">
      <v>19085</v>
    </nc>
  </rcc>
  <rcc rId="22884" sId="5">
    <oc r="D114">
      <v>10580</v>
    </oc>
    <nc r="D114">
      <v>10910</v>
    </nc>
  </rcc>
  <rcc rId="22885" sId="5">
    <oc r="D115">
      <v>45845</v>
    </oc>
    <nc r="D115">
      <v>46200</v>
    </nc>
  </rcc>
  <rcc rId="22886" sId="5">
    <oc r="D116">
      <v>34940</v>
    </oc>
    <nc r="D116">
      <v>35100</v>
    </nc>
  </rcc>
  <rcc rId="22887" sId="5">
    <oc r="D117">
      <v>94990</v>
    </oc>
    <nc r="D117">
      <v>95380</v>
    </nc>
  </rcc>
  <rcc rId="22888" sId="5">
    <oc r="D118">
      <v>38690</v>
    </oc>
    <nc r="D118">
      <v>39480</v>
    </nc>
  </rcc>
  <rcc rId="22889" sId="5">
    <oc r="D119">
      <v>1650</v>
    </oc>
    <nc r="D119">
      <v>1930</v>
    </nc>
  </rcc>
  <rcc rId="22890" sId="5">
    <oc r="D120">
      <v>85885</v>
    </oc>
    <nc r="D120">
      <v>86180</v>
    </nc>
  </rcc>
  <rcc rId="22891" sId="5">
    <oc r="D121">
      <v>82715</v>
    </oc>
    <nc r="D121">
      <v>83050</v>
    </nc>
  </rcc>
  <rcc rId="22892" sId="5">
    <oc r="D122">
      <v>15675</v>
    </oc>
    <nc r="D122">
      <v>15795</v>
    </nc>
  </rcc>
  <rcc rId="22893" sId="5">
    <oc r="D123">
      <v>4835</v>
    </oc>
    <nc r="D123">
      <v>4930</v>
    </nc>
  </rcc>
  <rcc rId="22894" sId="5">
    <oc r="D124">
      <v>7985</v>
    </oc>
    <nc r="D124">
      <v>8255</v>
    </nc>
  </rcc>
  <rcc rId="22895" sId="5">
    <oc r="D125">
      <v>9200</v>
    </oc>
    <nc r="D125">
      <v>9335</v>
    </nc>
  </rcc>
  <rcc rId="22896" sId="5">
    <oc r="D126">
      <v>29995</v>
    </oc>
    <nc r="D126">
      <v>30380</v>
    </nc>
  </rcc>
  <rcc rId="22897" sId="5">
    <oc r="D127">
      <v>57640</v>
    </oc>
    <nc r="D127">
      <v>58600</v>
    </nc>
  </rcc>
  <rcc rId="22898" sId="5">
    <oc r="D128">
      <v>7525</v>
    </oc>
    <nc r="D128">
      <v>7980</v>
    </nc>
  </rcc>
  <rcc rId="22899" sId="5">
    <oc r="D129">
      <v>15145</v>
    </oc>
    <nc r="D129">
      <v>15320</v>
    </nc>
  </rcc>
  <rcc rId="22900" sId="5">
    <oc r="D130">
      <v>11140</v>
    </oc>
    <nc r="D130">
      <v>11615</v>
    </nc>
  </rcc>
  <rcc rId="22901" sId="5">
    <oc r="D131">
      <v>7835</v>
    </oc>
    <nc r="D131">
      <v>7980</v>
    </nc>
  </rcc>
  <rcc rId="22902" sId="5">
    <oc r="D132">
      <v>9080</v>
    </oc>
    <nc r="D132">
      <v>9220</v>
    </nc>
  </rcc>
  <rcc rId="22903" sId="5">
    <oc r="D133">
      <v>18355</v>
    </oc>
    <nc r="D133">
      <v>18590</v>
    </nc>
  </rcc>
  <rcc rId="22904" sId="5">
    <oc r="D134">
      <v>17225</v>
    </oc>
    <nc r="D134">
      <v>17550</v>
    </nc>
  </rcc>
  <rcc rId="22905" sId="5">
    <oc r="D135">
      <v>30205</v>
    </oc>
    <nc r="D135">
      <v>30450</v>
    </nc>
  </rcc>
  <rcc rId="22906" sId="5">
    <oc r="D136">
      <v>57490</v>
    </oc>
    <nc r="D136">
      <v>57840</v>
    </nc>
  </rcc>
  <rcc rId="22907" sId="5">
    <oc r="D137">
      <v>28065</v>
    </oc>
    <nc r="D137">
      <v>28400</v>
    </nc>
  </rcc>
  <rcc rId="22908" sId="5">
    <oc r="D138">
      <v>27325</v>
    </oc>
    <nc r="D138">
      <v>27680</v>
    </nc>
  </rcc>
  <rcc rId="22909" sId="5">
    <oc r="D139">
      <v>39930</v>
    </oc>
    <nc r="D139">
      <v>40160</v>
    </nc>
  </rcc>
  <rcc rId="22910" sId="5">
    <oc r="D140">
      <v>18155</v>
    </oc>
    <nc r="D140">
      <v>18420</v>
    </nc>
  </rcc>
  <rcc rId="22911" sId="5">
    <oc r="D141">
      <v>8365</v>
    </oc>
    <nc r="D141">
      <v>8660</v>
    </nc>
  </rcc>
  <rcc rId="22912" sId="5">
    <oc r="D142">
      <v>25885</v>
    </oc>
    <nc r="D142">
      <v>26320</v>
    </nc>
  </rcc>
  <rcc rId="22913" sId="5">
    <oc r="D143">
      <v>41075</v>
    </oc>
    <nc r="D143">
      <v>41225</v>
    </nc>
  </rcc>
  <rcc rId="22914" sId="5">
    <oc r="D144">
      <v>54895</v>
    </oc>
    <nc r="D144">
      <v>55750</v>
    </nc>
  </rcc>
  <rcc rId="22915" sId="5">
    <oc r="D145">
      <v>9825</v>
    </oc>
    <nc r="D145">
      <v>10065</v>
    </nc>
  </rcc>
  <rcc rId="22916" sId="5">
    <oc r="D146">
      <v>11490</v>
    </oc>
    <nc r="D146">
      <v>11925</v>
    </nc>
  </rcc>
  <rcc rId="22917" sId="5">
    <oc r="D147">
      <v>28165</v>
    </oc>
    <nc r="D147">
      <v>28665</v>
    </nc>
  </rcc>
  <rcc rId="22918" sId="5">
    <oc r="D148">
      <v>12975</v>
    </oc>
    <nc r="D148">
      <v>13245</v>
    </nc>
  </rcc>
  <rcc rId="22919" sId="5">
    <oc r="D149">
      <v>39685</v>
    </oc>
    <nc r="D149">
      <v>39900</v>
    </nc>
  </rcc>
  <rcc rId="22920" sId="5">
    <oc r="D150">
      <v>38365</v>
    </oc>
    <nc r="D150">
      <v>38550</v>
    </nc>
  </rcc>
  <rcc rId="22921" sId="5">
    <oc r="D151">
      <v>43545</v>
    </oc>
    <nc r="D151">
      <v>43900</v>
    </nc>
  </rcc>
  <rcc rId="22922" sId="5">
    <oc r="D152">
      <v>22625</v>
    </oc>
    <nc r="D152">
      <v>22795</v>
    </nc>
  </rcc>
  <rcc rId="22923" sId="5">
    <oc r="D154">
      <v>28235</v>
    </oc>
    <nc r="D154">
      <v>28310</v>
    </nc>
  </rcc>
  <rcc rId="22924" sId="5">
    <oc r="D155">
      <v>73640</v>
    </oc>
    <nc r="D155">
      <v>74625</v>
    </nc>
  </rcc>
  <rcc rId="22925" sId="5">
    <oc r="D156">
      <v>23460</v>
    </oc>
    <nc r="D156">
      <v>23880</v>
    </nc>
  </rcc>
  <rcc rId="22926" sId="5">
    <oc r="D157">
      <v>35190</v>
    </oc>
    <nc r="D157">
      <v>35525</v>
    </nc>
  </rcc>
  <rcc rId="22927" sId="5">
    <oc r="D158">
      <v>3690</v>
    </oc>
    <nc r="D158">
      <v>3990</v>
    </nc>
  </rcc>
  <rcc rId="22928" sId="5">
    <oc r="D159">
      <v>7225</v>
    </oc>
    <nc r="D159">
      <v>7385</v>
    </nc>
  </rcc>
  <rcc rId="22929" sId="5">
    <oc r="D160">
      <v>11900</v>
    </oc>
    <nc r="D160">
      <v>12420</v>
    </nc>
  </rcc>
  <rcc rId="22930" sId="5">
    <oc r="D161">
      <v>91255</v>
    </oc>
    <nc r="D161">
      <v>91470</v>
    </nc>
  </rcc>
  <rcc rId="22931" sId="5">
    <oc r="D162">
      <v>71000</v>
    </oc>
    <nc r="D162">
      <v>72015</v>
    </nc>
  </rcc>
  <rcc rId="22932" sId="5">
    <oc r="D163">
      <v>18770</v>
    </oc>
    <nc r="D163">
      <v>19160</v>
    </nc>
  </rcc>
  <rcc rId="22933" sId="5">
    <oc r="D164">
      <v>46480</v>
    </oc>
    <nc r="D164">
      <v>46530</v>
    </nc>
  </rcc>
  <rcc rId="22934" sId="5">
    <oc r="D166">
      <v>22240</v>
    </oc>
    <nc r="D166">
      <v>22495</v>
    </nc>
  </rcc>
  <rcc rId="22935" sId="5">
    <oc r="D167">
      <v>500</v>
    </oc>
    <nc r="D167">
      <v>670</v>
    </nc>
  </rcc>
  <rcc rId="22936" sId="5">
    <oc r="D168">
      <v>12770</v>
    </oc>
    <nc r="D168">
      <v>12975</v>
    </nc>
  </rcc>
  <rcc rId="22937" sId="5">
    <oc r="D169">
      <v>12315</v>
    </oc>
    <nc r="D169">
      <v>12505</v>
    </nc>
  </rcc>
  <rcc rId="22938" sId="5">
    <oc r="D170">
      <v>9870</v>
    </oc>
    <nc r="D170">
      <v>10215</v>
    </nc>
  </rcc>
  <rcc rId="22939" sId="5">
    <oc r="D171">
      <v>69320</v>
    </oc>
    <nc r="D171">
      <v>69815</v>
    </nc>
  </rcc>
  <rcc rId="22940" sId="5">
    <oc r="D172">
      <v>39005</v>
    </oc>
    <nc r="D172">
      <v>39245</v>
    </nc>
  </rcc>
  <rcc rId="22941" sId="5">
    <oc r="D173">
      <v>18265</v>
    </oc>
    <nc r="D173">
      <v>18605</v>
    </nc>
  </rcc>
  <rcc rId="22942" sId="5">
    <oc r="D174">
      <v>9395</v>
    </oc>
    <nc r="D174">
      <v>9605</v>
    </nc>
  </rcc>
  <rcc rId="22943" sId="5">
    <oc r="D175">
      <v>51765</v>
    </oc>
    <nc r="D175">
      <v>51940</v>
    </nc>
  </rcc>
  <rcc rId="22944" sId="5">
    <oc r="D176">
      <v>44470</v>
    </oc>
    <nc r="D176">
      <v>44675</v>
    </nc>
  </rcc>
  <rcc rId="22945" sId="5">
    <oc r="D177">
      <v>31540</v>
    </oc>
    <nc r="D177">
      <v>32105</v>
    </nc>
  </rcc>
  <rcc rId="22946" sId="5">
    <oc r="D178">
      <v>126875</v>
    </oc>
    <nc r="D178">
      <v>127630</v>
    </nc>
  </rcc>
  <rcc rId="22947" sId="5">
    <oc r="D179">
      <v>47600</v>
    </oc>
    <nc r="D179">
      <v>48080</v>
    </nc>
  </rcc>
  <rcc rId="22948" sId="5">
    <oc r="D180">
      <v>37980</v>
    </oc>
    <nc r="D180">
      <v>38335</v>
    </nc>
  </rcc>
  <rcc rId="22949" sId="5">
    <oc r="D181">
      <v>9175</v>
    </oc>
    <nc r="D181">
      <v>9410</v>
    </nc>
  </rcc>
  <rcc rId="22950" sId="5">
    <oc r="D182">
      <v>8145</v>
    </oc>
    <nc r="D182">
      <v>8380</v>
    </nc>
  </rcc>
  <rcc rId="22951" sId="5">
    <oc r="D183">
      <v>30635</v>
    </oc>
    <nc r="D183">
      <v>30855</v>
    </nc>
  </rcc>
  <rcc rId="22952" sId="5">
    <oc r="D184">
      <v>22100</v>
    </oc>
    <nc r="D184">
      <v>22585</v>
    </nc>
  </rcc>
  <rcc rId="22953" sId="5">
    <oc r="D185">
      <v>9705</v>
    </oc>
    <nc r="D185">
      <v>9940</v>
    </nc>
  </rcc>
  <rcc rId="22954" sId="5">
    <oc r="D186">
      <v>17365</v>
    </oc>
    <nc r="D186">
      <v>17690</v>
    </nc>
  </rcc>
  <rcc rId="22955" sId="5">
    <oc r="D187">
      <v>40180</v>
    </oc>
    <nc r="D187">
      <v>40270</v>
    </nc>
  </rcc>
  <rcc rId="22956" sId="5">
    <oc r="D188">
      <v>12490</v>
    </oc>
    <nc r="D188">
      <v>12695</v>
    </nc>
  </rcc>
  <rcc rId="22957" sId="5">
    <oc r="D189">
      <v>120830</v>
    </oc>
    <nc r="D189">
      <v>121290</v>
    </nc>
  </rcc>
  <rcc rId="22958" sId="5">
    <oc r="D190">
      <v>5840</v>
    </oc>
    <nc r="D190">
      <v>6210</v>
    </nc>
  </rcc>
  <rcc rId="22959" sId="5">
    <oc r="D191">
      <v>23610</v>
    </oc>
    <nc r="D191">
      <v>24270</v>
    </nc>
  </rcc>
  <rcc rId="22960" sId="5">
    <oc r="D192">
      <v>31640</v>
    </oc>
    <nc r="D192">
      <v>31965</v>
    </nc>
  </rcc>
  <rcc rId="22961" sId="5">
    <oc r="D193">
      <v>24170</v>
    </oc>
    <nc r="D193">
      <v>24995</v>
    </nc>
  </rcc>
  <rcc rId="22962" sId="5">
    <oc r="D195">
      <v>9330</v>
    </oc>
    <nc r="D195">
      <v>9580</v>
    </nc>
  </rcc>
  <rcc rId="22963" sId="5">
    <oc r="D196">
      <v>18065</v>
    </oc>
    <nc r="D196">
      <v>19760</v>
    </nc>
  </rcc>
  <rcc rId="22964" sId="5">
    <oc r="D197">
      <v>9075</v>
    </oc>
    <nc r="D197">
      <v>9260</v>
    </nc>
  </rcc>
  <rcc rId="22965" sId="5">
    <oc r="D198">
      <v>16835</v>
    </oc>
    <nc r="D198">
      <v>17080</v>
    </nc>
  </rcc>
  <rcc rId="22966" sId="5">
    <oc r="D199">
      <v>16205</v>
    </oc>
    <nc r="D199">
      <v>16250</v>
    </nc>
  </rcc>
  <rcc rId="22967" sId="5">
    <oc r="D200">
      <v>21960</v>
    </oc>
    <nc r="D200">
      <v>22330</v>
    </nc>
  </rcc>
  <rcc rId="22968" sId="5">
    <oc r="D201">
      <v>14670</v>
    </oc>
    <nc r="D201">
      <v>15005</v>
    </nc>
  </rcc>
  <rcc rId="22969" sId="5">
    <oc r="E6">
      <v>13240</v>
    </oc>
    <nc r="E6"/>
  </rcc>
  <rcc rId="22970" sId="5">
    <oc r="E7">
      <v>5330</v>
    </oc>
    <nc r="E7"/>
  </rcc>
  <rcc rId="22971" sId="5">
    <oc r="E8">
      <v>12410</v>
    </oc>
    <nc r="E8"/>
  </rcc>
  <rcc rId="22972" sId="5">
    <oc r="E9">
      <v>9320</v>
    </oc>
    <nc r="E9"/>
  </rcc>
  <rcc rId="22973" sId="5">
    <oc r="E10">
      <v>18685</v>
    </oc>
    <nc r="E10"/>
  </rcc>
  <rcc rId="22974" sId="5">
    <oc r="E11">
      <v>45415</v>
    </oc>
    <nc r="E11"/>
  </rcc>
  <rcc rId="22975" sId="5">
    <oc r="E12">
      <v>18530</v>
    </oc>
    <nc r="E12"/>
  </rcc>
  <rcc rId="22976" sId="5">
    <oc r="E13">
      <v>13080</v>
    </oc>
    <nc r="E13"/>
  </rcc>
  <rcc rId="22977" sId="5">
    <oc r="E14">
      <v>69600</v>
    </oc>
    <nc r="E14"/>
  </rcc>
  <rcc rId="22978" sId="5">
    <oc r="E15">
      <v>20160</v>
    </oc>
    <nc r="E15"/>
  </rcc>
  <rcc rId="22979" sId="5">
    <oc r="E16">
      <v>5970</v>
    </oc>
    <nc r="E16"/>
  </rcc>
  <rcc rId="22980" sId="5">
    <oc r="E17">
      <v>32510</v>
    </oc>
    <nc r="E17"/>
  </rcc>
  <rcc rId="22981" sId="5">
    <oc r="E18">
      <v>17395</v>
    </oc>
    <nc r="E18"/>
  </rcc>
  <rcc rId="22982" sId="5">
    <oc r="E19">
      <v>11745</v>
    </oc>
    <nc r="E19"/>
  </rcc>
  <rcc rId="22983" sId="5">
    <oc r="E20">
      <v>51340</v>
    </oc>
    <nc r="E20"/>
  </rcc>
  <rcc rId="22984" sId="5">
    <oc r="E21">
      <v>69610</v>
    </oc>
    <nc r="E21"/>
  </rcc>
  <rcc rId="22985" sId="5">
    <oc r="E22">
      <v>51180</v>
    </oc>
    <nc r="E22"/>
  </rcc>
  <rcc rId="22986" sId="5">
    <oc r="E23">
      <v>10705</v>
    </oc>
    <nc r="E23"/>
  </rcc>
  <rcc rId="22987" sId="5">
    <oc r="E24">
      <v>7250</v>
    </oc>
    <nc r="E24"/>
  </rcc>
  <rcc rId="22988" sId="5">
    <oc r="E25">
      <v>14530</v>
    </oc>
    <nc r="E25"/>
  </rcc>
  <rcc rId="22989" sId="5">
    <oc r="E26">
      <v>8680</v>
    </oc>
    <nc r="E26"/>
  </rcc>
  <rcc rId="22990" sId="5">
    <oc r="E27">
      <v>2785</v>
    </oc>
    <nc r="E27"/>
  </rcc>
  <rcc rId="22991" sId="5">
    <oc r="E28">
      <v>5695</v>
    </oc>
    <nc r="E28"/>
  </rcc>
  <rcc rId="22992" sId="5">
    <oc r="E29">
      <v>19475</v>
    </oc>
    <nc r="E29"/>
  </rcc>
  <rcc rId="22993" sId="5">
    <oc r="E30">
      <v>60180</v>
    </oc>
    <nc r="E30"/>
  </rcc>
  <rcc rId="22994" sId="5">
    <oc r="E31">
      <v>19040</v>
    </oc>
    <nc r="E31"/>
  </rcc>
  <rcc rId="22995" sId="5">
    <oc r="E32">
      <v>18270</v>
    </oc>
    <nc r="E32"/>
  </rcc>
  <rcc rId="22996" sId="5">
    <oc r="E33">
      <v>54565</v>
    </oc>
    <nc r="E33"/>
  </rcc>
  <rcc rId="22997" sId="5">
    <oc r="E34">
      <v>13020</v>
    </oc>
    <nc r="E34"/>
  </rcc>
  <rcc rId="22998" sId="5">
    <oc r="E35">
      <v>10320</v>
    </oc>
    <nc r="E35"/>
  </rcc>
  <rcc rId="22999" sId="5">
    <oc r="E36">
      <v>68275</v>
    </oc>
    <nc r="E36"/>
  </rcc>
  <rcc rId="23000" sId="5">
    <oc r="E37">
      <v>25810</v>
    </oc>
    <nc r="E37"/>
  </rcc>
  <rcc rId="23001" sId="5">
    <oc r="E38">
      <v>89975</v>
    </oc>
    <nc r="E38"/>
  </rcc>
  <rcc rId="23002" sId="5">
    <oc r="E39">
      <v>11445</v>
    </oc>
    <nc r="E39"/>
  </rcc>
  <rcc rId="23003" sId="5">
    <oc r="E40">
      <v>63800</v>
    </oc>
    <nc r="E40"/>
  </rcc>
  <rcc rId="23004" sId="5">
    <oc r="E41">
      <v>18120</v>
    </oc>
    <nc r="E41"/>
  </rcc>
  <rcc rId="23005" sId="5">
    <oc r="E42">
      <v>106220</v>
    </oc>
    <nc r="E42"/>
  </rcc>
  <rcc rId="23006" sId="5">
    <oc r="E43">
      <v>13240</v>
    </oc>
    <nc r="E43"/>
  </rcc>
  <rcc rId="23007" sId="5">
    <oc r="E44">
      <v>23470</v>
    </oc>
    <nc r="E44"/>
  </rcc>
  <rcc rId="23008" sId="5">
    <oc r="E45">
      <v>19410</v>
    </oc>
    <nc r="E45"/>
  </rcc>
  <rcc rId="23009" sId="5">
    <oc r="E47">
      <v>9240</v>
    </oc>
    <nc r="E47"/>
  </rcc>
  <rcc rId="23010" sId="5">
    <oc r="E48">
      <v>24745</v>
    </oc>
    <nc r="E48"/>
  </rcc>
  <rcc rId="23011" sId="5">
    <oc r="E49">
      <v>33715</v>
    </oc>
    <nc r="E49"/>
  </rcc>
  <rcc rId="23012" sId="5">
    <oc r="E50">
      <v>18560</v>
    </oc>
    <nc r="E50"/>
  </rcc>
  <rcc rId="23013" sId="5">
    <oc r="E51">
      <v>780</v>
    </oc>
    <nc r="E51"/>
  </rcc>
  <rcc rId="23014" sId="5">
    <oc r="E52">
      <v>21425</v>
    </oc>
    <nc r="E52"/>
  </rcc>
  <rcc rId="23015" sId="5">
    <oc r="E53">
      <v>36155</v>
    </oc>
    <nc r="E53"/>
  </rcc>
  <rcc rId="23016" sId="5">
    <oc r="E54">
      <v>40570</v>
    </oc>
    <nc r="E54"/>
  </rcc>
  <rcc rId="23017" sId="5">
    <oc r="E55">
      <v>7130</v>
    </oc>
    <nc r="E55"/>
  </rcc>
  <rcc rId="23018" sId="5">
    <oc r="E56">
      <v>258875</v>
    </oc>
    <nc r="E56"/>
  </rcc>
  <rcc rId="23019" sId="5">
    <oc r="E57">
      <v>31500</v>
    </oc>
    <nc r="E57"/>
  </rcc>
  <rcc rId="23020" sId="5">
    <oc r="E58">
      <v>6060</v>
    </oc>
    <nc r="E58"/>
  </rcc>
  <rcc rId="23021" sId="5">
    <oc r="E59">
      <v>66235</v>
    </oc>
    <nc r="E59"/>
  </rcc>
  <rcc rId="23022" sId="5">
    <oc r="E61">
      <v>3170</v>
    </oc>
    <nc r="E61"/>
  </rcc>
  <rcc rId="23023" sId="5">
    <oc r="E62">
      <v>8090</v>
    </oc>
    <nc r="E62"/>
  </rcc>
  <rcc rId="23024" sId="5">
    <oc r="E63">
      <v>460</v>
    </oc>
    <nc r="E63"/>
  </rcc>
  <rcc rId="23025" sId="5">
    <oc r="E64">
      <v>18445</v>
    </oc>
    <nc r="E64"/>
  </rcc>
  <rcc rId="23026" sId="5">
    <oc r="E65">
      <v>6350</v>
    </oc>
    <nc r="E65"/>
  </rcc>
  <rcc rId="23027" sId="5">
    <oc r="E66">
      <v>22215</v>
    </oc>
    <nc r="E66"/>
  </rcc>
  <rcc rId="23028" sId="5">
    <oc r="E67">
      <v>26835</v>
    </oc>
    <nc r="E67"/>
  </rcc>
  <rcc rId="23029" sId="5">
    <oc r="E68">
      <v>5465</v>
    </oc>
    <nc r="E68"/>
  </rcc>
  <rcc rId="23030" sId="5">
    <oc r="E70">
      <v>20290</v>
    </oc>
    <nc r="E70"/>
  </rcc>
  <rcc rId="23031" sId="5">
    <oc r="E71">
      <v>35270</v>
    </oc>
    <nc r="E71"/>
  </rcc>
  <rcc rId="23032" sId="5">
    <oc r="E72">
      <v>32030</v>
    </oc>
    <nc r="E72"/>
  </rcc>
  <rcc rId="23033" sId="5">
    <oc r="E73">
      <v>3530</v>
    </oc>
    <nc r="E73"/>
  </rcc>
  <rcc rId="23034" sId="5">
    <oc r="E74">
      <v>5630</v>
    </oc>
    <nc r="E74"/>
  </rcc>
  <rcc rId="23035" sId="5">
    <oc r="E75">
      <v>5190</v>
    </oc>
    <nc r="E75"/>
  </rcc>
  <rcc rId="23036" sId="5">
    <oc r="E76">
      <v>54465</v>
    </oc>
    <nc r="E76"/>
  </rcc>
  <rcc rId="23037" sId="5">
    <oc r="E77">
      <v>11740</v>
    </oc>
    <nc r="E77"/>
  </rcc>
  <rcc rId="23038" sId="5">
    <oc r="E78">
      <v>11630</v>
    </oc>
    <nc r="E78"/>
  </rcc>
  <rcc rId="23039" sId="5">
    <oc r="E79">
      <v>7860</v>
    </oc>
    <nc r="E79"/>
  </rcc>
  <rcc rId="23040" sId="5">
    <oc r="E80">
      <v>6340</v>
    </oc>
    <nc r="E80"/>
  </rcc>
  <rcc rId="23041" sId="5">
    <oc r="E81">
      <v>10130</v>
    </oc>
    <nc r="E81"/>
  </rcc>
  <rcc rId="23042" sId="5">
    <oc r="E82">
      <v>1930</v>
    </oc>
    <nc r="E82"/>
  </rcc>
  <rcc rId="23043" sId="5">
    <oc r="E83">
      <v>15110</v>
    </oc>
    <nc r="E83"/>
  </rcc>
  <rcc rId="23044" sId="5">
    <oc r="E84">
      <v>100</v>
    </oc>
    <nc r="E84"/>
  </rcc>
  <rcc rId="23045" sId="5">
    <oc r="E85">
      <v>25120</v>
    </oc>
    <nc r="E85"/>
  </rcc>
  <rcc rId="23046" sId="5">
    <oc r="E86">
      <v>26940</v>
    </oc>
    <nc r="E86"/>
  </rcc>
  <rcc rId="23047" sId="5">
    <oc r="E87">
      <v>8480</v>
    </oc>
    <nc r="E87"/>
  </rcc>
  <rcc rId="23048" sId="5">
    <oc r="E88">
      <v>2990</v>
    </oc>
    <nc r="E88"/>
  </rcc>
  <rcc rId="23049" sId="5">
    <oc r="E89">
      <v>32985</v>
    </oc>
    <nc r="E89"/>
  </rcc>
  <rcc rId="23050" sId="5">
    <oc r="E90">
      <v>26925</v>
    </oc>
    <nc r="E90"/>
  </rcc>
  <rcc rId="23051" sId="5">
    <oc r="E91">
      <v>64620</v>
    </oc>
    <nc r="E91"/>
  </rcc>
  <rcc rId="23052" sId="5">
    <oc r="E92">
      <v>39500</v>
    </oc>
    <nc r="E92"/>
  </rcc>
  <rcc rId="23053" sId="5">
    <oc r="E94">
      <v>835</v>
    </oc>
    <nc r="E94"/>
  </rcc>
  <rcc rId="23054" sId="5">
    <oc r="E95">
      <v>19170</v>
    </oc>
    <nc r="E95"/>
  </rcc>
  <rcc rId="23055" sId="5">
    <oc r="E96">
      <v>7915</v>
    </oc>
    <nc r="E96"/>
  </rcc>
  <rcc rId="23056" sId="5">
    <oc r="E97">
      <v>33145</v>
    </oc>
    <nc r="E97"/>
  </rcc>
  <rcc rId="23057" sId="5">
    <oc r="E98">
      <v>7985</v>
    </oc>
    <nc r="E98"/>
  </rcc>
  <rcc rId="23058" sId="5">
    <oc r="E99">
      <v>42980</v>
    </oc>
    <nc r="E99"/>
  </rcc>
  <rcc rId="23059" sId="5">
    <oc r="E100">
      <v>30115</v>
    </oc>
    <nc r="E100"/>
  </rcc>
  <rcc rId="23060" sId="5">
    <oc r="E101">
      <v>29315</v>
    </oc>
    <nc r="E101"/>
  </rcc>
  <rcc rId="23061" sId="5">
    <oc r="E102">
      <v>16170</v>
    </oc>
    <nc r="E102"/>
  </rcc>
  <rcc rId="23062" sId="5">
    <oc r="E103">
      <v>13935</v>
    </oc>
    <nc r="E103"/>
  </rcc>
  <rcc rId="23063" sId="5">
    <oc r="E104">
      <v>23515</v>
    </oc>
    <nc r="E104"/>
  </rcc>
  <rcc rId="23064" sId="5">
    <oc r="E105">
      <v>3790</v>
    </oc>
    <nc r="E105"/>
  </rcc>
  <rcc rId="23065" sId="5">
    <oc r="E106">
      <v>8620</v>
    </oc>
    <nc r="E106"/>
  </rcc>
  <rcc rId="23066" sId="5">
    <oc r="E107">
      <v>5480</v>
    </oc>
    <nc r="E107"/>
  </rcc>
  <rcc rId="23067" sId="5">
    <oc r="E108">
      <v>96995</v>
    </oc>
    <nc r="E108"/>
  </rcc>
  <rcc rId="23068" sId="5">
    <oc r="E109">
      <v>35000</v>
    </oc>
    <nc r="E109"/>
  </rcc>
  <rcc rId="23069" sId="5">
    <oc r="E110">
      <v>12895</v>
    </oc>
    <nc r="E110"/>
  </rcc>
  <rcc rId="23070" sId="5">
    <oc r="E111">
      <v>24880</v>
    </oc>
    <nc r="E111"/>
  </rcc>
  <rcc rId="23071" sId="5">
    <oc r="E112">
      <v>4775</v>
    </oc>
    <nc r="E112"/>
  </rcc>
  <rcc rId="23072" sId="5">
    <oc r="E113">
      <v>19085</v>
    </oc>
    <nc r="E113"/>
  </rcc>
  <rcc rId="23073" sId="5">
    <oc r="E114">
      <v>10910</v>
    </oc>
    <nc r="E114"/>
  </rcc>
  <rcc rId="23074" sId="5">
    <oc r="E115">
      <v>46200</v>
    </oc>
    <nc r="E115"/>
  </rcc>
  <rcc rId="23075" sId="5">
    <oc r="E116">
      <v>35100</v>
    </oc>
    <nc r="E116"/>
  </rcc>
  <rcc rId="23076" sId="5">
    <oc r="E117">
      <v>95380</v>
    </oc>
    <nc r="E117"/>
  </rcc>
  <rcc rId="23077" sId="5">
    <oc r="E118">
      <v>39480</v>
    </oc>
    <nc r="E118"/>
  </rcc>
  <rcc rId="23078" sId="5">
    <oc r="E119">
      <v>1930</v>
    </oc>
    <nc r="E119"/>
  </rcc>
  <rcc rId="23079" sId="5">
    <oc r="E120">
      <v>86180</v>
    </oc>
    <nc r="E120"/>
  </rcc>
  <rcc rId="23080" sId="5">
    <oc r="E121">
      <v>83050</v>
    </oc>
    <nc r="E121"/>
  </rcc>
  <rcc rId="23081" sId="5">
    <oc r="E122">
      <v>15795</v>
    </oc>
    <nc r="E122"/>
  </rcc>
  <rcc rId="23082" sId="5">
    <oc r="E123">
      <v>4930</v>
    </oc>
    <nc r="E123"/>
  </rcc>
  <rcc rId="23083" sId="5">
    <oc r="E124">
      <v>8255</v>
    </oc>
    <nc r="E124"/>
  </rcc>
  <rcc rId="23084" sId="5">
    <oc r="E125">
      <v>9335</v>
    </oc>
    <nc r="E125"/>
  </rcc>
  <rcc rId="23085" sId="5">
    <oc r="E126">
      <v>30380</v>
    </oc>
    <nc r="E126"/>
  </rcc>
  <rcc rId="23086" sId="5">
    <oc r="E127">
      <v>58600</v>
    </oc>
    <nc r="E127"/>
  </rcc>
  <rcc rId="23087" sId="5">
    <oc r="E128">
      <v>7980</v>
    </oc>
    <nc r="E128"/>
  </rcc>
  <rcc rId="23088" sId="5">
    <oc r="E129">
      <v>15320</v>
    </oc>
    <nc r="E129"/>
  </rcc>
  <rcc rId="23089" sId="5">
    <oc r="E130">
      <v>11615</v>
    </oc>
    <nc r="E130"/>
  </rcc>
  <rcc rId="23090" sId="5">
    <oc r="E131">
      <v>7980</v>
    </oc>
    <nc r="E131"/>
  </rcc>
  <rcc rId="23091" sId="5">
    <oc r="E132">
      <v>9220</v>
    </oc>
    <nc r="E132"/>
  </rcc>
  <rcc rId="23092" sId="5">
    <oc r="E133">
      <v>18590</v>
    </oc>
    <nc r="E133"/>
  </rcc>
  <rcc rId="23093" sId="5">
    <oc r="E134">
      <v>17550</v>
    </oc>
    <nc r="E134"/>
  </rcc>
  <rcc rId="23094" sId="5">
    <oc r="E135">
      <v>30450</v>
    </oc>
    <nc r="E135"/>
  </rcc>
  <rcc rId="23095" sId="5">
    <oc r="E136">
      <v>57840</v>
    </oc>
    <nc r="E136"/>
  </rcc>
  <rcc rId="23096" sId="5">
    <oc r="E137">
      <v>28400</v>
    </oc>
    <nc r="E137"/>
  </rcc>
  <rcc rId="23097" sId="5">
    <oc r="E138">
      <v>27680</v>
    </oc>
    <nc r="E138"/>
  </rcc>
  <rcc rId="23098" sId="5">
    <oc r="E139">
      <v>40160</v>
    </oc>
    <nc r="E139"/>
  </rcc>
  <rcc rId="23099" sId="5">
    <oc r="E140">
      <v>18420</v>
    </oc>
    <nc r="E140"/>
  </rcc>
  <rcc rId="23100" sId="5">
    <oc r="E141">
      <v>8660</v>
    </oc>
    <nc r="E141"/>
  </rcc>
  <rcc rId="23101" sId="5">
    <oc r="E142">
      <v>26320</v>
    </oc>
    <nc r="E142"/>
  </rcc>
  <rcc rId="23102" sId="5">
    <oc r="E143">
      <v>41225</v>
    </oc>
    <nc r="E143"/>
  </rcc>
  <rcc rId="23103" sId="5">
    <oc r="E144">
      <v>55750</v>
    </oc>
    <nc r="E144"/>
  </rcc>
  <rcc rId="23104" sId="5">
    <oc r="E145">
      <v>10065</v>
    </oc>
    <nc r="E145"/>
  </rcc>
  <rcc rId="23105" sId="5">
    <oc r="E146">
      <v>11925</v>
    </oc>
    <nc r="E146"/>
  </rcc>
  <rcc rId="23106" sId="5">
    <oc r="E147">
      <v>28665</v>
    </oc>
    <nc r="E147"/>
  </rcc>
  <rcc rId="23107" sId="5">
    <oc r="E148">
      <v>13245</v>
    </oc>
    <nc r="E148"/>
  </rcc>
  <rcc rId="23108" sId="5">
    <oc r="E149">
      <v>39900</v>
    </oc>
    <nc r="E149"/>
  </rcc>
  <rcc rId="23109" sId="5">
    <oc r="E150">
      <v>38550</v>
    </oc>
    <nc r="E150"/>
  </rcc>
  <rcc rId="23110" sId="5">
    <oc r="E151">
      <v>43900</v>
    </oc>
    <nc r="E151"/>
  </rcc>
  <rcc rId="23111" sId="5">
    <oc r="E152">
      <v>22795</v>
    </oc>
    <nc r="E152"/>
  </rcc>
  <rcc rId="23112" sId="5">
    <oc r="E153">
      <v>1405</v>
    </oc>
    <nc r="E153"/>
  </rcc>
  <rcc rId="23113" sId="5">
    <oc r="E154">
      <v>28310</v>
    </oc>
    <nc r="E154"/>
  </rcc>
  <rcc rId="23114" sId="5">
    <oc r="E155">
      <v>74625</v>
    </oc>
    <nc r="E155"/>
  </rcc>
  <rcc rId="23115" sId="5">
    <oc r="E156">
      <v>23880</v>
    </oc>
    <nc r="E156"/>
  </rcc>
  <rcc rId="23116" sId="5">
    <oc r="E157">
      <v>35525</v>
    </oc>
    <nc r="E157"/>
  </rcc>
  <rcc rId="23117" sId="5">
    <oc r="E158">
      <v>3990</v>
    </oc>
    <nc r="E158"/>
  </rcc>
  <rcc rId="23118" sId="5">
    <oc r="E159">
      <v>7385</v>
    </oc>
    <nc r="E159"/>
  </rcc>
  <rcc rId="23119" sId="5">
    <oc r="E160">
      <v>12420</v>
    </oc>
    <nc r="E160"/>
  </rcc>
  <rcc rId="23120" sId="5">
    <oc r="E161">
      <v>91470</v>
    </oc>
    <nc r="E161"/>
  </rcc>
  <rcc rId="23121" sId="5">
    <oc r="E162">
      <v>72015</v>
    </oc>
    <nc r="E162"/>
  </rcc>
  <rcc rId="23122" sId="5">
    <oc r="E163">
      <v>19160</v>
    </oc>
    <nc r="E163"/>
  </rcc>
  <rcc rId="23123" sId="5">
    <oc r="E164">
      <v>46530</v>
    </oc>
    <nc r="E164"/>
  </rcc>
  <rcc rId="23124" sId="5">
    <oc r="E165">
      <v>28880</v>
    </oc>
    <nc r="E165"/>
  </rcc>
  <rcc rId="23125" sId="5">
    <oc r="E166">
      <v>22495</v>
    </oc>
    <nc r="E166"/>
  </rcc>
  <rcc rId="23126" sId="5">
    <oc r="E167">
      <v>670</v>
    </oc>
    <nc r="E167"/>
  </rcc>
  <rcc rId="23127" sId="5">
    <oc r="E168">
      <v>12975</v>
    </oc>
    <nc r="E168"/>
  </rcc>
  <rcc rId="23128" sId="5">
    <oc r="E169">
      <v>12505</v>
    </oc>
    <nc r="E169"/>
  </rcc>
  <rcc rId="23129" sId="5">
    <oc r="E170">
      <v>10215</v>
    </oc>
    <nc r="E170"/>
  </rcc>
  <rcc rId="23130" sId="5">
    <oc r="E171">
      <v>69815</v>
    </oc>
    <nc r="E171"/>
  </rcc>
  <rcc rId="23131" sId="5">
    <oc r="E172">
      <v>39245</v>
    </oc>
    <nc r="E172"/>
  </rcc>
  <rcc rId="23132" sId="5">
    <oc r="E173">
      <v>18605</v>
    </oc>
    <nc r="E173"/>
  </rcc>
  <rcc rId="23133" sId="5">
    <oc r="E174">
      <v>9605</v>
    </oc>
    <nc r="E174"/>
  </rcc>
  <rcc rId="23134" sId="5">
    <oc r="E175">
      <v>51940</v>
    </oc>
    <nc r="E175"/>
  </rcc>
  <rcc rId="23135" sId="5">
    <oc r="E176">
      <v>44675</v>
    </oc>
    <nc r="E176"/>
  </rcc>
  <rcc rId="23136" sId="5">
    <oc r="E177">
      <v>32105</v>
    </oc>
    <nc r="E177"/>
  </rcc>
  <rcc rId="23137" sId="5">
    <oc r="E178">
      <v>127630</v>
    </oc>
    <nc r="E178"/>
  </rcc>
  <rcc rId="23138" sId="5">
    <oc r="E179">
      <v>48080</v>
    </oc>
    <nc r="E179"/>
  </rcc>
  <rcc rId="23139" sId="5">
    <oc r="E180">
      <v>38335</v>
    </oc>
    <nc r="E180"/>
  </rcc>
  <rcc rId="23140" sId="5">
    <oc r="E181">
      <v>9410</v>
    </oc>
    <nc r="E181"/>
  </rcc>
  <rcc rId="23141" sId="5">
    <oc r="E182">
      <v>8380</v>
    </oc>
    <nc r="E182"/>
  </rcc>
  <rcc rId="23142" sId="5">
    <oc r="E183">
      <v>30855</v>
    </oc>
    <nc r="E183"/>
  </rcc>
  <rcc rId="23143" sId="5">
    <oc r="E184">
      <v>22585</v>
    </oc>
    <nc r="E184"/>
  </rcc>
  <rcc rId="23144" sId="5">
    <oc r="E185">
      <v>9940</v>
    </oc>
    <nc r="E185"/>
  </rcc>
  <rcc rId="23145" sId="5">
    <oc r="E186">
      <v>17690</v>
    </oc>
    <nc r="E186"/>
  </rcc>
  <rcc rId="23146" sId="5">
    <oc r="E187">
      <v>40270</v>
    </oc>
    <nc r="E187"/>
  </rcc>
  <rcc rId="23147" sId="5">
    <oc r="E188">
      <v>12695</v>
    </oc>
    <nc r="E188"/>
  </rcc>
  <rcc rId="23148" sId="5">
    <oc r="E189">
      <v>121290</v>
    </oc>
    <nc r="E189"/>
  </rcc>
  <rcc rId="23149" sId="5">
    <oc r="E190">
      <v>6210</v>
    </oc>
    <nc r="E190"/>
  </rcc>
  <rcc rId="23150" sId="5">
    <oc r="E191">
      <v>24270</v>
    </oc>
    <nc r="E191"/>
  </rcc>
  <rcc rId="23151" sId="5">
    <oc r="E192">
      <v>31965</v>
    </oc>
    <nc r="E192"/>
  </rcc>
  <rcc rId="23152" sId="5">
    <oc r="E193">
      <v>24995</v>
    </oc>
    <nc r="E193"/>
  </rcc>
  <rcc rId="23153" sId="5">
    <oc r="E194">
      <v>10225</v>
    </oc>
    <nc r="E194"/>
  </rcc>
  <rcc rId="23154" sId="5">
    <oc r="E195">
      <v>9580</v>
    </oc>
    <nc r="E195"/>
  </rcc>
  <rcc rId="23155" sId="5">
    <oc r="E196">
      <v>19760</v>
    </oc>
    <nc r="E196"/>
  </rcc>
  <rcc rId="23156" sId="5">
    <oc r="E197">
      <v>9260</v>
    </oc>
    <nc r="E197"/>
  </rcc>
  <rcc rId="23157" sId="5">
    <oc r="E198">
      <v>17080</v>
    </oc>
    <nc r="E198"/>
  </rcc>
  <rcc rId="23158" sId="5">
    <oc r="E199">
      <v>16250</v>
    </oc>
    <nc r="E199"/>
  </rcc>
  <rcc rId="23159" sId="5">
    <oc r="E200">
      <v>22330</v>
    </oc>
    <nc r="E200"/>
  </rcc>
  <rcc rId="23160" sId="5">
    <oc r="E201">
      <v>15005</v>
    </oc>
    <nc r="E201"/>
  </rcc>
  <rcc rId="23161" sId="6">
    <oc r="E1" t="inlineStr">
      <is>
        <t>Январь</t>
      </is>
    </oc>
    <nc r="E1" t="inlineStr">
      <is>
        <t>Февраль</t>
      </is>
    </nc>
  </rcc>
  <rcc rId="23162" sId="6" numFmtId="19">
    <oc r="D6">
      <v>44915</v>
    </oc>
    <nc r="D6">
      <v>44950</v>
    </nc>
  </rcc>
  <rcc rId="23163" sId="6" numFmtId="19">
    <oc r="E6">
      <v>44949</v>
    </oc>
    <nc r="E6">
      <v>44978</v>
    </nc>
  </rcc>
  <rcc rId="23164" sId="6">
    <oc r="D7">
      <v>9004</v>
    </oc>
    <nc r="D7">
      <v>9139</v>
    </nc>
  </rcc>
  <rcc rId="23165" sId="6">
    <oc r="D8">
      <v>14782</v>
    </oc>
    <nc r="D8">
      <v>15417</v>
    </nc>
  </rcc>
  <rcc rId="23166" sId="6" odxf="1" dxf="1">
    <oc r="D10">
      <v>37889</v>
    </oc>
    <nc r="D10">
      <v>38655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3167" sId="6">
    <oc r="D11">
      <v>40100</v>
    </oc>
    <nc r="D11">
      <v>40205</v>
    </nc>
  </rcc>
  <rcc rId="23168" sId="6">
    <oc r="D12">
      <v>23850</v>
    </oc>
    <nc r="D12">
      <v>24019</v>
    </nc>
  </rcc>
  <rfmt sheetId="6" sqref="D13" start="0" length="0">
    <dxf>
      <fill>
        <patternFill>
          <bgColor theme="4" tint="0.79998168889431442"/>
        </patternFill>
      </fill>
    </dxf>
  </rfmt>
  <rfmt sheetId="6" sqref="D14" start="0" length="0">
    <dxf>
      <fill>
        <patternFill>
          <bgColor theme="4" tint="0.79998168889431442"/>
        </patternFill>
      </fill>
    </dxf>
  </rfmt>
  <rcc rId="23169" sId="6">
    <oc r="D15">
      <v>10036</v>
    </oc>
    <nc r="D15">
      <v>10326</v>
    </nc>
  </rcc>
  <rcc rId="23170" sId="6">
    <oc r="D16">
      <v>673</v>
    </oc>
    <nc r="D16">
      <v>698</v>
    </nc>
  </rcc>
  <rcc rId="23171" sId="6">
    <oc r="D17">
      <v>1159</v>
    </oc>
    <nc r="D17">
      <v>1246</v>
    </nc>
  </rcc>
  <rcc rId="23172" sId="6">
    <oc r="D20">
      <v>40045</v>
    </oc>
    <nc r="D20">
      <v>40126</v>
    </nc>
  </rcc>
  <rcc rId="23173" sId="6">
    <oc r="D21">
      <v>23100</v>
    </oc>
    <nc r="D21">
      <v>23571</v>
    </nc>
  </rcc>
  <rcc rId="23174" sId="6" odxf="1" dxf="1">
    <oc r="D23">
      <v>5298</v>
    </oc>
    <nc r="D23">
      <v>5440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3175" sId="6">
    <oc r="D24">
      <v>26150</v>
    </oc>
    <nc r="D24">
      <v>26250</v>
    </nc>
  </rcc>
  <rcc rId="23176" sId="6">
    <oc r="D25">
      <v>15868</v>
    </oc>
    <nc r="D25">
      <v>15948</v>
    </nc>
  </rcc>
  <rcc rId="23177" sId="6">
    <oc r="D29">
      <v>58814</v>
    </oc>
    <nc r="D29">
      <v>59551</v>
    </nc>
  </rcc>
  <rcc rId="23178" sId="6">
    <oc r="D30">
      <v>5590</v>
    </oc>
    <nc r="D30">
      <v>5669</v>
    </nc>
  </rcc>
  <rcc rId="23179" sId="6">
    <oc r="D31">
      <v>24526</v>
    </oc>
    <nc r="D31">
      <v>25051</v>
    </nc>
  </rcc>
  <rcc rId="23180" sId="6">
    <oc r="D32">
      <v>30465</v>
    </oc>
    <nc r="D32">
      <v>31193</v>
    </nc>
  </rcc>
  <rcc rId="23181" sId="6" odxf="1" dxf="1">
    <oc r="D33">
      <v>22254</v>
    </oc>
    <nc r="D33">
      <v>22625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3182" sId="6">
    <oc r="D34">
      <v>74204</v>
    </oc>
    <nc r="D34">
      <v>75837</v>
    </nc>
  </rcc>
  <rcc rId="23183" sId="6">
    <oc r="D37">
      <v>24742</v>
    </oc>
    <nc r="D37">
      <v>25300</v>
    </nc>
  </rcc>
  <rcc rId="23184" sId="6">
    <oc r="D39">
      <v>19684</v>
    </oc>
    <nc r="D39">
      <v>19766</v>
    </nc>
  </rcc>
  <rcc rId="23185" sId="6">
    <oc r="D40">
      <v>40349</v>
    </oc>
    <nc r="D40">
      <v>40436</v>
    </nc>
  </rcc>
  <rcc rId="23186" sId="6">
    <oc r="D41">
      <v>575</v>
    </oc>
    <nc r="D41">
      <v>592</v>
    </nc>
  </rcc>
  <rcc rId="23187" sId="6">
    <oc r="E7">
      <v>9139</v>
    </oc>
    <nc r="E7"/>
  </rcc>
  <rcc rId="23188" sId="6">
    <oc r="E8">
      <v>15417</v>
    </oc>
    <nc r="E8"/>
  </rcc>
  <rcc rId="23189" sId="6">
    <oc r="E9">
      <v>344</v>
    </oc>
    <nc r="E9"/>
  </rcc>
  <rcc rId="23190" sId="6">
    <oc r="E10">
      <v>38655</v>
    </oc>
    <nc r="E10"/>
  </rcc>
  <rcc rId="23191" sId="6">
    <oc r="E11">
      <v>40205</v>
    </oc>
    <nc r="E11"/>
  </rcc>
  <rcc rId="23192" sId="6">
    <oc r="E12">
      <v>24019</v>
    </oc>
    <nc r="E12"/>
  </rcc>
  <rcc rId="23193" sId="6">
    <oc r="E13">
      <v>1317</v>
    </oc>
    <nc r="E13"/>
  </rcc>
  <rcc rId="23194" sId="6">
    <oc r="E14">
      <v>1853</v>
    </oc>
    <nc r="E14"/>
  </rcc>
  <rcc rId="23195" sId="6">
    <oc r="E15">
      <v>10326</v>
    </oc>
    <nc r="E15"/>
  </rcc>
  <rcc rId="23196" sId="6">
    <oc r="E16">
      <v>698</v>
    </oc>
    <nc r="E16"/>
  </rcc>
  <rcc rId="23197" sId="6">
    <oc r="E17">
      <v>1246</v>
    </oc>
    <nc r="E17"/>
  </rcc>
  <rcc rId="23198" sId="6">
    <oc r="E20">
      <v>40126</v>
    </oc>
    <nc r="E20"/>
  </rcc>
  <rcc rId="23199" sId="6">
    <oc r="E21">
      <v>23571</v>
    </oc>
    <nc r="E21"/>
  </rcc>
  <rcc rId="23200" sId="6">
    <oc r="E22">
      <v>31968</v>
    </oc>
    <nc r="E22"/>
  </rcc>
  <rcc rId="23201" sId="6">
    <oc r="E23">
      <v>5440</v>
    </oc>
    <nc r="E23"/>
  </rcc>
  <rcc rId="23202" sId="6">
    <oc r="E24">
      <v>26250</v>
    </oc>
    <nc r="E24"/>
  </rcc>
  <rcc rId="23203" sId="6">
    <oc r="E25">
      <v>15948</v>
    </oc>
    <nc r="E25"/>
  </rcc>
  <rcc rId="23204" sId="6">
    <oc r="E26">
      <v>24624</v>
    </oc>
    <nc r="E26"/>
  </rcc>
  <rcc rId="23205" sId="6">
    <oc r="E29">
      <v>59551</v>
    </oc>
    <nc r="E29"/>
  </rcc>
  <rcc rId="23206" sId="6">
    <oc r="E30">
      <v>5669</v>
    </oc>
    <nc r="E30"/>
  </rcc>
  <rcc rId="23207" sId="6">
    <oc r="E31">
      <v>25051</v>
    </oc>
    <nc r="E31"/>
  </rcc>
  <rcc rId="23208" sId="6">
    <oc r="E32">
      <v>31193</v>
    </oc>
    <nc r="E32"/>
  </rcc>
  <rcc rId="23209" sId="6">
    <oc r="E33">
      <v>22625</v>
    </oc>
    <nc r="E33"/>
  </rcc>
  <rcc rId="23210" sId="6">
    <oc r="E34">
      <v>75837</v>
    </oc>
    <nc r="E34"/>
  </rcc>
  <rcc rId="23211" sId="6">
    <oc r="E35">
      <v>1269</v>
    </oc>
    <nc r="E35"/>
  </rcc>
  <rcc rId="23212" sId="6">
    <oc r="E36">
      <v>8102</v>
    </oc>
    <nc r="E36"/>
  </rcc>
  <rcc rId="23213" sId="6">
    <oc r="E37">
      <v>25300</v>
    </oc>
    <nc r="E37"/>
  </rcc>
  <rcc rId="23214" sId="6">
    <oc r="E38">
      <v>1417</v>
    </oc>
    <nc r="E38"/>
  </rcc>
  <rcc rId="23215" sId="6">
    <oc r="E39">
      <v>19766</v>
    </oc>
    <nc r="E39"/>
  </rcc>
  <rcc rId="23216" sId="6">
    <oc r="E40">
      <v>40436</v>
    </oc>
    <nc r="E40"/>
  </rcc>
  <rcc rId="23217" sId="6">
    <oc r="E41">
      <v>592</v>
    </oc>
    <nc r="E41"/>
  </rcc>
  <rfmt sheetId="6" sqref="D10:D14">
    <dxf>
      <fill>
        <patternFill>
          <bgColor theme="0"/>
        </patternFill>
      </fill>
    </dxf>
  </rfmt>
  <rfmt sheetId="6" sqref="D23">
    <dxf>
      <fill>
        <patternFill>
          <bgColor theme="0"/>
        </patternFill>
      </fill>
    </dxf>
  </rfmt>
  <rfmt sheetId="6" sqref="D33:D35">
    <dxf>
      <fill>
        <patternFill>
          <bgColor theme="0"/>
        </patternFill>
      </fill>
    </dxf>
  </rfmt>
  <rcc rId="23218" sId="6">
    <oc r="D51">
      <v>49631</v>
    </oc>
    <nc r="D51">
      <v>50680</v>
    </nc>
  </rcc>
  <rcc rId="23219" sId="6">
    <oc r="D52">
      <v>73473</v>
    </oc>
    <nc r="D52">
      <v>74811</v>
    </nc>
  </rcc>
  <rcc rId="23220" sId="6" odxf="1" dxf="1">
    <oc r="D53">
      <v>33228</v>
    </oc>
    <nc r="D53">
      <v>34726</v>
    </nc>
    <odxf/>
    <ndxf/>
  </rcc>
  <rfmt sheetId="6" sqref="D54" start="0" length="0">
    <dxf/>
  </rfmt>
  <rcc rId="23221" sId="6">
    <oc r="D57">
      <v>4766</v>
    </oc>
    <nc r="D57">
      <v>4866</v>
    </nc>
  </rcc>
  <rcc rId="23222" sId="6">
    <oc r="D58">
      <v>10894</v>
    </oc>
    <nc r="D58">
      <v>11457</v>
    </nc>
  </rcc>
  <rcc rId="23223" sId="6">
    <oc r="D59">
      <v>17543</v>
    </oc>
    <nc r="D59">
      <v>18926</v>
    </nc>
  </rcc>
  <rcc rId="23224" sId="6">
    <oc r="D60">
      <v>19035</v>
    </oc>
    <nc r="D60">
      <v>19841</v>
    </nc>
  </rcc>
  <rcc rId="23225" sId="6">
    <oc r="D61">
      <v>23838</v>
    </oc>
    <nc r="D61">
      <v>24298</v>
    </nc>
  </rcc>
  <rcc rId="23226" sId="6">
    <oc r="D62">
      <v>26472</v>
    </oc>
    <nc r="D62">
      <v>26837</v>
    </nc>
  </rcc>
  <rcc rId="23227" sId="6">
    <oc r="D63">
      <v>49951</v>
    </oc>
    <nc r="D63">
      <v>51332</v>
    </nc>
  </rcc>
  <rcc rId="23228" sId="6">
    <oc r="D65">
      <v>4431</v>
    </oc>
    <nc r="D65">
      <v>5302</v>
    </nc>
  </rcc>
  <rcc rId="23229" sId="6">
    <oc r="D66">
      <v>30735</v>
    </oc>
    <nc r="D66">
      <v>31272</v>
    </nc>
  </rcc>
  <rcc rId="23230" sId="6">
    <oc r="D67">
      <v>82175</v>
    </oc>
    <nc r="D67">
      <v>84205</v>
    </nc>
  </rcc>
  <rcc rId="23231" sId="6">
    <oc r="D68">
      <v>12584</v>
    </oc>
    <nc r="D68">
      <v>12759</v>
    </nc>
  </rcc>
  <rcc rId="23232" sId="6" odxf="1" dxf="1">
    <oc r="D69">
      <v>4300</v>
    </oc>
    <nc r="D69">
      <v>4350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mt sheetId="6" cell="D69" guid="{00000000-0000-0000-0000-000000000000}" action="delete" author="HP"/>
  <rcc rId="23233" sId="6">
    <oc r="E51">
      <v>50680</v>
    </oc>
    <nc r="E51"/>
  </rcc>
  <rcc rId="23234" sId="6">
    <oc r="E52">
      <v>74811</v>
    </oc>
    <nc r="E52"/>
  </rcc>
  <rcc rId="23235" sId="6">
    <oc r="E53">
      <v>34726</v>
    </oc>
    <nc r="E53"/>
  </rcc>
  <rcc rId="23236" sId="6">
    <oc r="E55">
      <v>9405</v>
    </oc>
    <nc r="E55"/>
  </rcc>
  <rcc rId="23237" sId="6">
    <oc r="E56">
      <v>22282</v>
    </oc>
    <nc r="E56"/>
  </rcc>
  <rcc rId="23238" sId="6">
    <oc r="E57">
      <v>4866</v>
    </oc>
    <nc r="E57"/>
  </rcc>
  <rcc rId="23239" sId="6">
    <oc r="E58">
      <v>11457</v>
    </oc>
    <nc r="E58"/>
  </rcc>
  <rcc rId="23240" sId="6">
    <oc r="E59">
      <v>18926</v>
    </oc>
    <nc r="E59"/>
  </rcc>
  <rcc rId="23241" sId="6">
    <oc r="E60">
      <v>19841</v>
    </oc>
    <nc r="E60"/>
  </rcc>
  <rcc rId="23242" sId="6">
    <oc r="E61">
      <v>24298</v>
    </oc>
    <nc r="E61"/>
  </rcc>
  <rcc rId="23243" sId="6">
    <oc r="E62">
      <v>26837</v>
    </oc>
    <nc r="E62"/>
  </rcc>
  <rcc rId="23244" sId="6">
    <oc r="E63">
      <v>51332</v>
    </oc>
    <nc r="E63"/>
  </rcc>
  <rcc rId="23245" sId="6">
    <oc r="E64">
      <v>40</v>
    </oc>
    <nc r="E64"/>
  </rcc>
  <rcc rId="23246" sId="6">
    <oc r="E65">
      <v>5302</v>
    </oc>
    <nc r="E65"/>
  </rcc>
  <rcc rId="23247" sId="6">
    <oc r="E66">
      <v>31272</v>
    </oc>
    <nc r="E66"/>
  </rcc>
  <rcc rId="23248" sId="6">
    <oc r="E67">
      <v>84205</v>
    </oc>
    <nc r="E67"/>
  </rcc>
  <rcc rId="23249" sId="6">
    <oc r="E68">
      <v>12759</v>
    </oc>
    <nc r="E68"/>
  </rcc>
  <rcc rId="23250" sId="6">
    <oc r="E69">
      <v>4350</v>
    </oc>
    <nc r="E69"/>
  </rcc>
  <rfmt sheetId="6" sqref="D69">
    <dxf>
      <fill>
        <patternFill>
          <bgColor theme="0"/>
        </patternFill>
      </fill>
    </dxf>
  </rfmt>
  <rcc rId="23251" sId="6">
    <oc r="D78">
      <v>51702</v>
    </oc>
    <nc r="D78">
      <v>52244</v>
    </nc>
  </rcc>
  <rcc rId="23252" sId="6">
    <oc r="D79">
      <v>14156</v>
    </oc>
    <nc r="D79">
      <v>14343</v>
    </nc>
  </rcc>
  <rcc rId="23253" sId="6">
    <oc r="D80">
      <v>9493</v>
    </oc>
    <nc r="D80">
      <v>9669</v>
    </nc>
  </rcc>
  <rcc rId="23254" sId="6">
    <oc r="D81">
      <v>1788</v>
    </oc>
    <nc r="D81">
      <v>1825</v>
    </nc>
  </rcc>
  <rcc rId="23255" sId="6">
    <oc r="E78">
      <v>52244</v>
    </oc>
    <nc r="E78"/>
  </rcc>
  <rcc rId="23256" sId="6">
    <oc r="E79">
      <v>14343</v>
    </oc>
    <nc r="E79"/>
  </rcc>
  <rcc rId="23257" sId="6">
    <oc r="E80">
      <v>9669</v>
    </oc>
    <nc r="E80"/>
  </rcc>
  <rcc rId="23258" sId="6">
    <oc r="E81">
      <v>1825</v>
    </oc>
    <nc r="E81"/>
  </rcc>
  <rcc rId="23259" sId="6">
    <oc r="D83">
      <v>40750</v>
    </oc>
    <nc r="D83">
      <v>41573</v>
    </nc>
  </rcc>
  <rcc rId="23260" sId="6">
    <oc r="D84">
      <v>155447</v>
    </oc>
    <nc r="D84">
      <v>157648</v>
    </nc>
  </rcc>
  <rcc rId="23261" sId="6">
    <oc r="D85">
      <v>44283</v>
    </oc>
    <nc r="D85">
      <v>45239</v>
    </nc>
  </rcc>
  <rcc rId="23262" sId="6" odxf="1" dxf="1">
    <oc r="D86">
      <v>31678</v>
    </oc>
    <nc r="D86">
      <v>32113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3263" sId="6" odxf="1" dxf="1">
    <oc r="D87">
      <v>14480</v>
    </oc>
    <nc r="D87">
      <v>14899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3264" sId="6">
    <oc r="D88">
      <v>809</v>
    </oc>
    <nc r="D88">
      <v>837</v>
    </nc>
  </rcc>
  <rcc rId="23265" sId="6">
    <oc r="D94">
      <v>72610</v>
    </oc>
    <nc r="D94">
      <v>73488</v>
    </nc>
  </rcc>
  <rcc rId="23266" sId="6">
    <oc r="D95">
      <v>12376</v>
    </oc>
    <nc r="D95">
      <v>13172</v>
    </nc>
  </rcc>
  <rcc rId="23267" sId="6">
    <oc r="E83">
      <v>41573</v>
    </oc>
    <nc r="E83"/>
  </rcc>
  <rcc rId="23268" sId="6">
    <oc r="E84">
      <v>157648</v>
    </oc>
    <nc r="E84"/>
  </rcc>
  <rcc rId="23269" sId="6">
    <oc r="E85">
      <v>45239</v>
    </oc>
    <nc r="E85"/>
  </rcc>
  <rcc rId="23270" sId="6">
    <oc r="E86">
      <v>32113</v>
    </oc>
    <nc r="E86"/>
  </rcc>
  <rcc rId="23271" sId="6">
    <oc r="E87">
      <v>14899</v>
    </oc>
    <nc r="E87"/>
  </rcc>
  <rcc rId="23272" sId="6">
    <oc r="E88">
      <v>837</v>
    </oc>
    <nc r="E88"/>
  </rcc>
  <rcc rId="23273" sId="6">
    <oc r="E92">
      <v>26753</v>
    </oc>
    <nc r="E92"/>
  </rcc>
  <rcc rId="23274" sId="6">
    <oc r="E94">
      <v>73488</v>
    </oc>
    <nc r="E94"/>
  </rcc>
  <rcc rId="23275" sId="6">
    <oc r="E95">
      <v>13172</v>
    </oc>
    <nc r="E95"/>
  </rcc>
  <rfmt sheetId="6" sqref="D86:D87">
    <dxf>
      <fill>
        <patternFill>
          <bgColor theme="0"/>
        </patternFill>
      </fill>
    </dxf>
  </rfmt>
  <rcc rId="23276" sId="10">
    <oc r="A2" t="inlineStr">
      <is>
        <t>Январь 2023 года</t>
      </is>
    </oc>
    <nc r="A2" t="inlineStr">
      <is>
        <t>Февраль 2023 года</t>
      </is>
    </nc>
  </rcc>
  <rcc rId="23277" sId="13">
    <oc r="A1" t="inlineStr">
      <is>
        <t>СПРАВОЧНАЯ ИНФОРМАЦИЯ потребление коммунальных услуг в здании по адресу г.Химки, ул.Лавочкина, д.13 январь 2023г.</t>
      </is>
    </oc>
    <nc r="A1" t="inlineStr">
      <is>
        <t>СПРАВОЧНАЯ ИНФОРМАЦИЯ потребление коммунальных услуг в здании по адресу г.Химки, ул.Лавочкина, д.13 февраль 2023г.</t>
      </is>
    </nc>
  </rcc>
  <rcmt sheetId="6" cell="D69" guid="{699187C7-090A-4D8B-8FAF-17E96BE5B845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87" sId="6">
    <nc r="E35">
      <v>1384</v>
    </nc>
  </rcc>
  <rfmt sheetId="6" sqref="E35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06" sId="1">
    <nc r="D8">
      <v>6795</v>
    </nc>
  </rcc>
  <rcc rId="23307" sId="1">
    <nc r="D9">
      <v>2822</v>
    </nc>
  </rcc>
  <rcc rId="23308" sId="1">
    <nc r="D10">
      <v>13830</v>
    </nc>
  </rcc>
  <rcc rId="23309" sId="1">
    <nc r="D11">
      <v>18176</v>
    </nc>
  </rcc>
  <rcc rId="23310" sId="1">
    <nc r="D12">
      <v>7372</v>
    </nc>
  </rcc>
  <rcc rId="23311" sId="1">
    <nc r="D14">
      <v>6701</v>
    </nc>
  </rcc>
  <rcc rId="23312" sId="1">
    <nc r="D15">
      <v>4839</v>
    </nc>
  </rcc>
  <rcc rId="23313" sId="1">
    <nc r="D16">
      <v>4010</v>
    </nc>
  </rcc>
  <rcc rId="23314" sId="1">
    <nc r="D17">
      <v>7207</v>
    </nc>
  </rcc>
  <rcc rId="23315" sId="1">
    <nc r="D18">
      <v>5878</v>
    </nc>
  </rcc>
  <rcc rId="23316" sId="1">
    <nc r="D20">
      <v>11404</v>
    </nc>
  </rcc>
  <rcc rId="23317" sId="1">
    <nc r="D21">
      <v>3178</v>
    </nc>
  </rcc>
  <rcc rId="23318" sId="1">
    <nc r="D22">
      <v>9891</v>
    </nc>
  </rcc>
  <rcc rId="23319" sId="1">
    <nc r="D23">
      <v>12086</v>
    </nc>
  </rcc>
  <rcc rId="23320" sId="1">
    <nc r="D24">
      <v>12936</v>
    </nc>
  </rcc>
  <rcc rId="23321" sId="1">
    <nc r="D40">
      <v>3893</v>
    </nc>
  </rcc>
  <rcc rId="23322" sId="1">
    <nc r="D41">
      <v>3649</v>
    </nc>
  </rcc>
  <rcc rId="23323" sId="1">
    <nc r="D43">
      <v>18539</v>
    </nc>
  </rcc>
  <rcc rId="23324" sId="1">
    <nc r="D44">
      <v>13144</v>
    </nc>
  </rcc>
  <rcc rId="23325" sId="1">
    <nc r="D46">
      <v>14743</v>
    </nc>
  </rcc>
  <rcc rId="23326" sId="1">
    <nc r="D47">
      <v>2425</v>
    </nc>
  </rcc>
  <rcc rId="23327" sId="1">
    <nc r="D48">
      <v>26864</v>
    </nc>
  </rcc>
  <rcc rId="23328" sId="1">
    <nc r="D49">
      <v>22252</v>
    </nc>
  </rcc>
  <rcc rId="23329" sId="1">
    <nc r="D50">
      <v>10095</v>
    </nc>
  </rcc>
  <rcc rId="23330" sId="1">
    <nc r="D56">
      <v>11846</v>
    </nc>
  </rcc>
  <rcc rId="23331" sId="1">
    <nc r="D57">
      <v>6881</v>
    </nc>
  </rcc>
  <rcc rId="23332" sId="1">
    <nc r="D58">
      <v>1372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51" sId="5">
    <nc r="E6">
      <v>13360</v>
    </nc>
  </rcc>
  <rcc rId="23352" sId="5">
    <nc r="E7">
      <v>5360</v>
    </nc>
  </rcc>
  <rcc rId="23353" sId="5">
    <nc r="E8">
      <v>12930</v>
    </nc>
  </rcc>
  <rcc rId="23354" sId="5">
    <nc r="E9">
      <v>9560</v>
    </nc>
  </rcc>
  <rcc rId="23355" sId="5">
    <nc r="E10">
      <v>18945</v>
    </nc>
  </rcc>
  <rcc rId="23356" sId="5">
    <nc r="E11">
      <v>45495</v>
    </nc>
  </rcc>
  <rcc rId="23357" sId="5">
    <nc r="E12">
      <v>19005</v>
    </nc>
  </rcc>
  <rcc rId="23358" sId="5">
    <nc r="E13">
      <v>13205</v>
    </nc>
  </rcc>
  <rcc rId="23359" sId="5">
    <nc r="E14">
      <v>69860</v>
    </nc>
  </rcc>
  <rcc rId="23360" sId="5">
    <nc r="E15">
      <v>20215</v>
    </nc>
  </rcc>
  <rcc rId="23361" sId="5">
    <nc r="E16">
      <v>6125</v>
    </nc>
  </rcc>
  <rcc rId="23362" sId="5">
    <nc r="E17">
      <v>32565</v>
    </nc>
  </rcc>
  <rcc rId="23363" sId="5">
    <nc r="E18">
      <v>17695</v>
    </nc>
  </rcc>
  <rcc rId="23364" sId="5">
    <nc r="E19">
      <v>12160</v>
    </nc>
  </rcc>
  <rcc rId="23365" sId="5">
    <nc r="E20">
      <v>51710</v>
    </nc>
  </rcc>
  <rcc rId="23366" sId="5">
    <nc r="E21">
      <v>69740</v>
    </nc>
  </rcc>
  <rcc rId="23367" sId="5">
    <nc r="E22">
      <v>51525</v>
    </nc>
  </rcc>
  <rcc rId="23368" sId="5">
    <nc r="E23">
      <v>10835</v>
    </nc>
  </rcc>
  <rcc rId="23369" sId="5">
    <nc r="E24">
      <v>7365</v>
    </nc>
  </rcc>
  <rcc rId="23370" sId="5">
    <nc r="E25">
      <v>14550</v>
    </nc>
  </rcc>
  <rcc rId="23371" sId="5">
    <nc r="E26">
      <v>8745</v>
    </nc>
  </rcc>
  <rcc rId="23372" sId="5">
    <nc r="E27">
      <v>3055</v>
    </nc>
  </rcc>
  <rcc rId="23373" sId="5">
    <nc r="E28">
      <v>5875</v>
    </nc>
  </rcc>
  <rcc rId="23374" sId="5">
    <nc r="E29">
      <v>19975</v>
    </nc>
  </rcc>
  <rcc rId="23375" sId="5">
    <nc r="E30">
      <v>60480</v>
    </nc>
  </rcc>
  <rcc rId="23376" sId="5">
    <nc r="E31">
      <v>19195</v>
    </nc>
  </rcc>
  <rcc rId="23377" sId="5">
    <nc r="E32">
      <v>18425</v>
    </nc>
  </rcc>
  <rcc rId="23378" sId="5">
    <nc r="E33">
      <v>54695</v>
    </nc>
  </rcc>
  <rcc rId="23379" sId="5">
    <nc r="E34">
      <v>13145</v>
    </nc>
  </rcc>
  <rcc rId="23380" sId="5">
    <nc r="E35">
      <v>10405</v>
    </nc>
  </rcc>
  <rcc rId="23381" sId="5">
    <nc r="E36">
      <v>68530</v>
    </nc>
  </rcc>
  <rcc rId="23382" sId="5">
    <nc r="E37">
      <v>26045</v>
    </nc>
  </rcc>
  <rcc rId="23383" sId="5">
    <nc r="E38">
      <v>90305</v>
    </nc>
  </rcc>
  <rcc rId="23384" sId="5">
    <nc r="E39">
      <v>11675</v>
    </nc>
  </rcc>
  <rcc rId="23385" sId="5">
    <nc r="E40">
      <v>64035</v>
    </nc>
  </rcc>
  <rcc rId="23386" sId="5">
    <nc r="E41">
      <v>18360</v>
    </nc>
  </rcc>
  <rcc rId="23387" sId="5">
    <nc r="E42">
      <v>106435</v>
    </nc>
  </rcc>
  <rcc rId="23388" sId="5">
    <nc r="E43">
      <v>13430</v>
    </nc>
  </rcc>
  <rcc rId="23389" sId="5">
    <nc r="E44">
      <v>23500</v>
    </nc>
  </rcc>
  <rcc rId="23390" sId="5">
    <nc r="E45">
      <v>19600</v>
    </nc>
  </rcc>
  <rcc rId="23391" sId="5">
    <nc r="E47">
      <v>9510</v>
    </nc>
  </rcc>
  <rcc rId="23392" sId="5">
    <nc r="E48">
      <v>24875</v>
    </nc>
  </rcc>
  <rcc rId="23393" sId="5">
    <nc r="E49">
      <v>33935</v>
    </nc>
  </rcc>
  <rcc rId="23394" sId="5">
    <nc r="E50">
      <v>18670</v>
    </nc>
  </rcc>
  <rcc rId="23395" sId="5">
    <nc r="E51">
      <v>1045</v>
    </nc>
  </rcc>
  <rcc rId="23396" sId="5">
    <nc r="E52">
      <v>21630</v>
    </nc>
  </rcc>
  <rcc rId="23397" sId="5">
    <nc r="E53">
      <v>36235</v>
    </nc>
  </rcc>
  <rcc rId="23398" sId="5">
    <nc r="E54">
      <v>41035</v>
    </nc>
  </rcc>
  <rcc rId="23399" sId="5">
    <nc r="E55">
      <v>7345</v>
    </nc>
  </rcc>
  <rcc rId="23400" sId="5">
    <nc r="E56">
      <v>260230</v>
    </nc>
  </rcc>
  <rcc rId="23401" sId="5">
    <nc r="E57">
      <v>31555</v>
    </nc>
  </rcc>
  <rcc rId="23402" sId="5">
    <nc r="E58">
      <v>6390</v>
    </nc>
  </rcc>
  <rcc rId="23403" sId="5">
    <nc r="E59">
      <v>66385</v>
    </nc>
  </rcc>
  <rcc rId="23404" sId="5">
    <nc r="E61">
      <v>3245</v>
    </nc>
  </rcc>
  <rcc rId="23405" sId="5">
    <nc r="E62">
      <v>8205</v>
    </nc>
  </rcc>
  <rcc rId="23406" sId="5">
    <nc r="E63">
      <v>600</v>
    </nc>
  </rcc>
  <rcc rId="23407" sId="5">
    <nc r="E64">
      <v>18620</v>
    </nc>
  </rcc>
  <rcc rId="23408" sId="5">
    <nc r="E65">
      <v>6470</v>
    </nc>
  </rcc>
  <rcc rId="23409" sId="5">
    <nc r="E66">
      <v>22440</v>
    </nc>
  </rcc>
  <rcc rId="23410" sId="5">
    <nc r="E67">
      <v>27475</v>
    </nc>
  </rcc>
  <rcc rId="23411" sId="5">
    <nc r="E68">
      <v>5540</v>
    </nc>
  </rcc>
  <rfmt sheetId="5" sqref="E75">
    <dxf>
      <fill>
        <patternFill patternType="solid">
          <bgColor rgb="FFFF0000"/>
        </patternFill>
      </fill>
    </dxf>
  </rfmt>
  <rfmt sheetId="5" sqref="E75">
    <dxf>
      <fill>
        <patternFill>
          <bgColor rgb="FFFFFF00"/>
        </patternFill>
      </fill>
    </dxf>
  </rfmt>
  <rcc rId="23412" sId="5">
    <nc r="E70">
      <v>20350</v>
    </nc>
  </rcc>
  <rcc rId="23413" sId="5">
    <nc r="E71">
      <v>35525</v>
    </nc>
  </rcc>
  <rcc rId="23414" sId="5">
    <nc r="E72">
      <v>32235</v>
    </nc>
  </rcc>
  <rcc rId="23415" sId="5">
    <nc r="E73">
      <v>3655</v>
    </nc>
  </rcc>
  <rcc rId="23416" sId="5">
    <nc r="E74">
      <v>6225</v>
    </nc>
  </rcc>
  <rcc rId="23417" sId="5">
    <nc r="E75">
      <v>5240</v>
    </nc>
  </rcc>
  <rfmt sheetId="5" sqref="E75">
    <dxf>
      <fill>
        <patternFill>
          <bgColor theme="0"/>
        </patternFill>
      </fill>
    </dxf>
  </rfmt>
  <rcc rId="23418" sId="5">
    <nc r="E76">
      <v>55105</v>
    </nc>
  </rcc>
  <rcc rId="23419" sId="5">
    <nc r="E77">
      <v>11785</v>
    </nc>
  </rcc>
  <rcc rId="23420" sId="5">
    <nc r="E78">
      <v>11750</v>
    </nc>
  </rcc>
  <rcc rId="23421" sId="5">
    <nc r="E79">
      <v>8165</v>
    </nc>
  </rcc>
  <rcc rId="23422" sId="5">
    <nc r="E80">
      <v>6585</v>
    </nc>
  </rcc>
  <rcc rId="23423" sId="5">
    <nc r="E81">
      <v>10215</v>
    </nc>
  </rcc>
  <rcc rId="23424" sId="5">
    <nc r="E82">
      <v>1975</v>
    </nc>
  </rcc>
  <rcc rId="23425" sId="5">
    <nc r="E83">
      <v>15180</v>
    </nc>
  </rcc>
  <rcc rId="23426" sId="5">
    <nc r="E84">
      <v>100</v>
    </nc>
  </rcc>
  <rcc rId="23427" sId="5">
    <nc r="E85">
      <v>25205</v>
    </nc>
  </rcc>
  <rcc rId="23428" sId="5">
    <nc r="E86">
      <v>27000</v>
    </nc>
  </rcc>
  <rcc rId="23429" sId="5">
    <nc r="E87">
      <v>8535</v>
    </nc>
  </rcc>
  <rcc rId="23430" sId="5">
    <nc r="E88">
      <v>3000</v>
    </nc>
  </rcc>
  <rcc rId="23431" sId="5">
    <nc r="E89">
      <v>33810</v>
    </nc>
  </rcc>
  <rcc rId="23432" sId="5">
    <nc r="E90">
      <v>27040</v>
    </nc>
  </rcc>
  <rcc rId="23433" sId="5">
    <nc r="E91">
      <v>65220</v>
    </nc>
  </rcc>
  <rcc rId="23434" sId="5">
    <nc r="E92">
      <v>39635</v>
    </nc>
  </rcc>
  <rcc rId="23435" sId="5">
    <nc r="E94">
      <v>1120</v>
    </nc>
  </rcc>
  <rcc rId="23436" sId="5">
    <nc r="E95">
      <v>19450</v>
    </nc>
  </rcc>
  <rcc rId="23437" sId="5">
    <nc r="E96">
      <v>8154</v>
    </nc>
  </rcc>
  <rcc rId="23438" sId="5">
    <nc r="E97">
      <v>33480</v>
    </nc>
  </rcc>
  <rcc rId="23439" sId="5">
    <nc r="E98">
      <v>8100</v>
    </nc>
  </rcc>
  <rcc rId="23440" sId="5">
    <nc r="E99">
      <v>43390</v>
    </nc>
  </rcc>
  <rcc rId="23441" sId="5">
    <nc r="E100">
      <v>30335</v>
    </nc>
  </rcc>
  <rcc rId="23442" sId="5">
    <nc r="E101">
      <v>29685</v>
    </nc>
  </rcc>
  <rcc rId="23443" sId="5">
    <nc r="E102">
      <v>16520</v>
    </nc>
  </rcc>
  <rcc rId="23444" sId="5">
    <nc r="E103">
      <v>14115</v>
    </nc>
  </rcc>
  <rcc rId="23445" sId="5">
    <nc r="E104">
      <v>23640</v>
    </nc>
  </rcc>
  <rcc rId="23446" sId="5">
    <nc r="E105">
      <v>3935</v>
    </nc>
  </rcc>
  <rcc rId="23447" sId="5">
    <nc r="E106">
      <v>8765</v>
    </nc>
  </rcc>
  <rcc rId="23448" sId="5">
    <nc r="E107">
      <v>5480</v>
    </nc>
  </rcc>
  <rcc rId="23449" sId="5">
    <nc r="E108">
      <v>97265</v>
    </nc>
  </rcc>
  <rcc rId="23450" sId="5">
    <nc r="E109">
      <v>35030</v>
    </nc>
  </rcc>
  <rcc rId="23451" sId="5">
    <nc r="E110">
      <v>13490</v>
    </nc>
  </rcc>
  <rcc rId="23452" sId="5">
    <nc r="E111">
      <v>25295</v>
    </nc>
  </rcc>
  <rcc rId="23453" sId="5">
    <nc r="E112">
      <v>4900</v>
    </nc>
  </rcc>
  <rcc rId="23454" sId="5">
    <nc r="E113">
      <v>19545</v>
    </nc>
  </rcc>
  <rcc rId="23455" sId="5">
    <nc r="E114">
      <v>11130</v>
    </nc>
  </rcc>
  <rcc rId="23456" sId="5">
    <nc r="E115">
      <v>46425</v>
    </nc>
  </rcc>
  <rcc rId="23457" sId="5">
    <nc r="E116">
      <v>35295</v>
    </nc>
  </rcc>
  <rcc rId="23458" sId="5">
    <nc r="E117">
      <v>95645</v>
    </nc>
  </rcc>
  <rcc rId="23459" sId="5">
    <nc r="E118">
      <v>39805</v>
    </nc>
  </rcc>
  <rcc rId="23460" sId="5">
    <nc r="E119">
      <v>2055</v>
    </nc>
  </rcc>
  <rcc rId="23461" sId="5">
    <nc r="E120">
      <v>86435</v>
    </nc>
  </rcc>
  <rcc rId="23462" sId="5">
    <nc r="E121">
      <v>83255</v>
    </nc>
  </rcc>
  <rcc rId="23463" sId="5">
    <nc r="E122">
      <v>15800</v>
    </nc>
  </rcc>
  <rcc rId="23464" sId="5">
    <nc r="E123">
      <v>5005</v>
    </nc>
  </rcc>
  <rcc rId="23465" sId="5">
    <nc r="E124">
      <v>8395</v>
    </nc>
  </rcc>
  <rcc rId="23466" sId="5">
    <nc r="E125">
      <v>9490</v>
    </nc>
  </rcc>
  <rcc rId="23467" sId="5">
    <nc r="E126">
      <v>30650</v>
    </nc>
  </rcc>
  <rcc rId="23468" sId="5">
    <nc r="E127">
      <v>59230</v>
    </nc>
  </rcc>
  <rcc rId="23469" sId="5">
    <nc r="E128">
      <v>8315</v>
    </nc>
  </rcc>
  <rcc rId="23470" sId="5">
    <nc r="E129">
      <v>15470</v>
    </nc>
  </rcc>
  <rcc rId="23471" sId="5">
    <nc r="E130">
      <v>11915</v>
    </nc>
  </rcc>
  <rcc rId="23472" sId="5">
    <nc r="E131">
      <v>8095</v>
    </nc>
  </rcc>
  <rcc rId="23473" sId="5">
    <nc r="E132">
      <v>9330</v>
    </nc>
  </rcc>
  <rcc rId="23474" sId="5">
    <nc r="E133">
      <v>18780</v>
    </nc>
  </rcc>
  <rcc rId="23475" sId="5">
    <nc r="E134">
      <v>17680</v>
    </nc>
  </rcc>
  <rcc rId="23476" sId="5">
    <nc r="E135">
      <v>30620</v>
    </nc>
  </rcc>
  <rcc rId="23477" sId="5">
    <nc r="E136">
      <v>58085</v>
    </nc>
  </rcc>
  <rcc rId="23478" sId="5">
    <nc r="E137">
      <v>28600</v>
    </nc>
  </rcc>
  <rcc rId="23479" sId="5">
    <nc r="E138">
      <v>28015</v>
    </nc>
  </rcc>
  <rcc rId="23480" sId="5">
    <nc r="E139">
      <v>40300</v>
    </nc>
  </rcc>
  <rcc rId="23481" sId="5">
    <nc r="E140">
      <v>18575</v>
    </nc>
  </rcc>
  <rcc rId="23482" sId="5">
    <nc r="E141">
      <v>8900</v>
    </nc>
  </rcc>
  <rcc rId="23483" sId="5">
    <nc r="E142">
      <v>26670</v>
    </nc>
  </rcc>
  <rcc rId="23484" sId="5">
    <nc r="E143">
      <v>41325</v>
    </nc>
  </rcc>
  <rcc rId="23485" sId="5">
    <nc r="E144">
      <v>56455</v>
    </nc>
  </rcc>
  <rcc rId="23486" sId="5">
    <nc r="E145">
      <v>10240</v>
    </nc>
  </rcc>
  <rcc rId="23487" sId="5">
    <nc r="E146">
      <v>12105</v>
    </nc>
  </rcc>
  <rcc rId="23488" sId="5">
    <nc r="E147">
      <v>28950</v>
    </nc>
  </rcc>
  <rcc rId="23489" sId="5">
    <nc r="E148">
      <v>13430</v>
    </nc>
  </rcc>
  <rcc rId="23490" sId="5">
    <nc r="E149">
      <v>40025</v>
    </nc>
  </rcc>
  <rcc rId="23491" sId="5">
    <nc r="E150">
      <v>38675</v>
    </nc>
  </rcc>
  <rcc rId="23492" sId="5">
    <nc r="E151">
      <v>44080</v>
    </nc>
  </rcc>
  <rcc rId="23493" sId="5">
    <nc r="E152">
      <v>22920</v>
    </nc>
  </rcc>
  <rcc rId="23494" sId="5">
    <nc r="E153">
      <v>1405</v>
    </nc>
  </rcc>
  <rcc rId="23495" sId="5">
    <nc r="E154">
      <v>28645</v>
    </nc>
  </rcc>
  <rcc rId="23496" sId="5">
    <nc r="E155">
      <v>75315</v>
    </nc>
  </rcc>
  <rcc rId="23497" sId="5">
    <nc r="E156">
      <v>24180</v>
    </nc>
  </rcc>
  <rcc rId="23498" sId="5">
    <nc r="E158">
      <v>4195</v>
    </nc>
  </rcc>
  <rcc rId="23499" sId="5">
    <nc r="E157">
      <v>35785</v>
    </nc>
  </rcc>
  <rcc rId="23500" sId="5">
    <nc r="E159">
      <v>7485</v>
    </nc>
  </rcc>
  <rcc rId="23501" sId="5">
    <nc r="E160">
      <v>12900</v>
    </nc>
  </rcc>
  <rcc rId="23502" sId="5">
    <nc r="E161">
      <v>91660</v>
    </nc>
  </rcc>
  <rcc rId="23503" sId="5">
    <nc r="E163">
      <v>19445</v>
    </nc>
  </rcc>
  <rcc rId="23504" sId="5">
    <nc r="E162">
      <v>72795</v>
    </nc>
  </rcc>
  <rcc rId="23505" sId="5">
    <nc r="E164">
      <v>46530</v>
    </nc>
  </rcc>
  <rcc rId="23506" sId="5">
    <nc r="E165">
      <v>28880</v>
    </nc>
  </rcc>
  <rcc rId="23507" sId="5">
    <nc r="E166">
      <v>22675</v>
    </nc>
  </rcc>
  <rcc rId="23508" sId="5">
    <nc r="E167">
      <v>775</v>
    </nc>
  </rcc>
  <rcc rId="23509" sId="5">
    <nc r="E168">
      <v>13115</v>
    </nc>
  </rcc>
  <rcc rId="23510" sId="5">
    <nc r="E169">
      <v>12605</v>
    </nc>
  </rcc>
  <rcc rId="23511" sId="5">
    <nc r="E170">
      <v>10390</v>
    </nc>
  </rcc>
  <rcc rId="23512" sId="5">
    <nc r="E171">
      <v>70050</v>
    </nc>
  </rcc>
  <rcc rId="23513" sId="5">
    <nc r="E172">
      <v>39420</v>
    </nc>
  </rcc>
  <rcc rId="23514" sId="5">
    <nc r="E173">
      <v>18835</v>
    </nc>
  </rcc>
  <rcc rId="23515" sId="5">
    <nc r="E174">
      <v>9765</v>
    </nc>
  </rcc>
  <rcc rId="23516" sId="5">
    <nc r="E175">
      <v>52050</v>
    </nc>
  </rcc>
  <rcc rId="23517" sId="5">
    <nc r="E176">
      <v>44820</v>
    </nc>
  </rcc>
  <rcc rId="23518" sId="5">
    <nc r="E177">
      <v>32575</v>
    </nc>
  </rcc>
  <rcc rId="23519" sId="5">
    <nc r="E178">
      <v>128160</v>
    </nc>
  </rcc>
  <rcc rId="23520" sId="5">
    <nc r="E179">
      <v>48435</v>
    </nc>
  </rcc>
  <rcc rId="23521" sId="5">
    <nc r="E180">
      <v>38525</v>
    </nc>
  </rcc>
  <rcc rId="23522" sId="5">
    <nc r="E181">
      <v>9570</v>
    </nc>
  </rcc>
  <rcc rId="23523" sId="5">
    <nc r="E182">
      <v>8560</v>
    </nc>
  </rcc>
  <rcc rId="23524" sId="5">
    <nc r="E183">
      <v>31030</v>
    </nc>
  </rcc>
  <rcc rId="23525" sId="5">
    <nc r="E184">
      <v>22885</v>
    </nc>
  </rcc>
  <rcc rId="23526" sId="5">
    <nc r="E185">
      <v>10095</v>
    </nc>
  </rcc>
  <rcc rId="23527" sId="5">
    <nc r="E186">
      <v>17930</v>
    </nc>
  </rcc>
  <rcc rId="23528" sId="5">
    <nc r="E187">
      <v>40325</v>
    </nc>
  </rcc>
  <rcc rId="23529" sId="5">
    <nc r="E188">
      <v>12865</v>
    </nc>
  </rcc>
  <rcc rId="23530" sId="5">
    <nc r="E189">
      <v>121585</v>
    </nc>
  </rcc>
  <rcc rId="23531" sId="5">
    <nc r="E190">
      <v>6475</v>
    </nc>
  </rcc>
  <rcc rId="23532" sId="5">
    <nc r="E191">
      <v>24690</v>
    </nc>
  </rcc>
  <rcc rId="23533" sId="5">
    <nc r="E192">
      <v>32260</v>
    </nc>
  </rcc>
  <rcc rId="23534" sId="5">
    <nc r="E193">
      <v>25505</v>
    </nc>
  </rcc>
  <rcc rId="23535" sId="5">
    <nc r="E194">
      <v>10225</v>
    </nc>
  </rcc>
  <rcc rId="23536" sId="5">
    <nc r="E195">
      <v>9735</v>
    </nc>
  </rcc>
  <rcc rId="23537" sId="5">
    <nc r="E196">
      <v>20890</v>
    </nc>
  </rcc>
  <rcc rId="23538" sId="5">
    <nc r="E197">
      <v>9395</v>
    </nc>
  </rcc>
  <rcc rId="23539" sId="5">
    <nc r="E198">
      <v>17250</v>
    </nc>
  </rcc>
  <rcc rId="23540" sId="5">
    <nc r="E199">
      <v>16280</v>
    </nc>
  </rcc>
  <rcc rId="23541" sId="5">
    <nc r="E200">
      <v>22600</v>
    </nc>
  </rcc>
  <rcc rId="23542" sId="5">
    <nc r="E201">
      <v>15195</v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43" sId="4">
    <nc r="E7">
      <v>8045</v>
    </nc>
  </rcc>
  <rcc rId="23544" sId="4">
    <nc r="E8">
      <v>50540</v>
    </nc>
  </rcc>
  <rcc rId="23545" sId="4">
    <nc r="E9">
      <v>4500</v>
    </nc>
  </rcc>
  <rcc rId="23546" sId="4">
    <nc r="E10">
      <v>21150</v>
    </nc>
  </rcc>
  <rcc rId="23547" sId="4">
    <nc r="E11">
      <v>13055</v>
    </nc>
  </rcc>
  <rcc rId="23548" sId="4">
    <nc r="E12">
      <v>45255</v>
    </nc>
  </rcc>
  <rcc rId="23549" sId="4">
    <nc r="E13">
      <v>17010</v>
    </nc>
  </rcc>
  <rcc rId="23550" sId="4">
    <nc r="E14">
      <v>9320</v>
    </nc>
  </rcc>
  <rcc rId="23551" sId="4">
    <nc r="E15">
      <v>25835</v>
    </nc>
  </rcc>
  <rcc rId="23552" sId="4">
    <nc r="E16">
      <v>24320</v>
    </nc>
  </rcc>
  <rcc rId="23553" sId="4">
    <nc r="E17">
      <v>29290</v>
    </nc>
  </rcc>
  <rcc rId="23554" sId="4">
    <nc r="E18">
      <v>31225</v>
    </nc>
  </rcc>
  <rcc rId="23555" sId="4">
    <nc r="E19">
      <v>51880</v>
    </nc>
  </rcc>
  <rcc rId="23556" sId="4">
    <nc r="E20">
      <v>3795</v>
    </nc>
  </rcc>
  <rcc rId="23557" sId="4">
    <nc r="E21">
      <v>7755</v>
    </nc>
  </rcc>
  <rcc rId="23558" sId="4">
    <nc r="E22">
      <v>21055</v>
    </nc>
  </rcc>
  <rcc rId="23559" sId="4">
    <nc r="E23">
      <v>48995</v>
    </nc>
  </rcc>
  <rcc rId="23560" sId="4">
    <nc r="E24">
      <v>28400</v>
    </nc>
  </rcc>
  <rcc rId="23561" sId="4">
    <nc r="E25">
      <v>33440</v>
    </nc>
  </rcc>
  <rcc rId="23562" sId="4">
    <nc r="E26">
      <v>16050</v>
    </nc>
  </rcc>
  <rcc rId="23563" sId="4">
    <nc r="E27">
      <v>14285</v>
    </nc>
  </rcc>
  <rcc rId="23564" sId="4">
    <nc r="E28">
      <v>56985</v>
    </nc>
  </rcc>
  <rcc rId="23565" sId="4">
    <nc r="E29">
      <v>33175</v>
    </nc>
  </rcc>
  <rcc rId="23566" sId="4">
    <nc r="E31">
      <v>20760</v>
    </nc>
  </rcc>
  <rcc rId="23567" sId="4">
    <nc r="E32">
      <v>28195</v>
    </nc>
  </rcc>
  <rcc rId="23568" sId="4">
    <nc r="E33">
      <v>37680</v>
    </nc>
  </rcc>
  <rcc rId="23569" sId="4">
    <nc r="E34">
      <v>17625</v>
    </nc>
  </rcc>
  <rcc rId="23570" sId="4">
    <nc r="E35">
      <v>11575</v>
    </nc>
  </rcc>
  <rcc rId="23571" sId="4">
    <nc r="E36">
      <v>45955</v>
    </nc>
  </rcc>
  <rcc rId="23572" sId="4">
    <nc r="E37">
      <v>37905</v>
    </nc>
  </rcc>
  <rcc rId="23573" sId="4">
    <nc r="E38">
      <v>11160</v>
    </nc>
  </rcc>
  <rcc rId="23574" sId="4">
    <nc r="E39">
      <v>42065</v>
    </nc>
  </rcc>
  <rcc rId="23575" sId="4">
    <nc r="E40">
      <v>36910</v>
    </nc>
  </rcc>
  <rcc rId="23576" sId="4">
    <nc r="E41">
      <v>4255</v>
    </nc>
  </rcc>
  <rcc rId="23577" sId="4">
    <nc r="E42">
      <v>97555</v>
    </nc>
  </rcc>
  <rcc rId="23578" sId="4">
    <nc r="E43">
      <v>7985</v>
    </nc>
  </rcc>
  <rcc rId="23579" sId="4">
    <nc r="E44">
      <v>1170</v>
    </nc>
  </rcc>
  <rcc rId="23580" sId="4">
    <nc r="E45">
      <v>86330</v>
    </nc>
  </rcc>
  <rcc rId="23581" sId="4">
    <nc r="E46">
      <v>8225</v>
    </nc>
  </rcc>
  <rcc rId="23582" sId="4">
    <nc r="E47">
      <v>10700</v>
    </nc>
  </rcc>
  <rcc rId="23583" sId="4">
    <nc r="E48">
      <v>54265</v>
    </nc>
  </rcc>
  <rcc rId="23584" sId="4">
    <nc r="E49">
      <v>13875</v>
    </nc>
  </rcc>
  <rcc rId="23585" sId="4">
    <nc r="E50">
      <v>31165</v>
    </nc>
  </rcc>
  <rcc rId="23586" sId="4">
    <nc r="E51">
      <v>14530</v>
    </nc>
  </rcc>
  <rcc rId="23587" sId="4">
    <nc r="E52">
      <v>9440</v>
    </nc>
  </rcc>
  <rcc rId="23588" sId="4">
    <nc r="E53">
      <v>19170</v>
    </nc>
  </rcc>
  <rcc rId="23589" sId="4">
    <nc r="E54">
      <v>5705</v>
    </nc>
  </rcc>
  <rcc rId="23590" sId="4">
    <nc r="E55">
      <v>52220</v>
    </nc>
  </rcc>
  <rcc rId="23591" sId="4">
    <nc r="E56">
      <v>48070</v>
    </nc>
  </rcc>
  <rcc rId="23592" sId="4">
    <nc r="E57">
      <v>5340</v>
    </nc>
  </rcc>
  <rcc rId="23593" sId="4">
    <nc r="E58">
      <v>27865</v>
    </nc>
  </rcc>
  <rcc rId="23594" sId="4">
    <nc r="E59">
      <v>12085</v>
    </nc>
  </rcc>
  <rfmt sheetId="4" sqref="E30">
    <dxf>
      <fill>
        <patternFill patternType="solid">
          <bgColor rgb="FFFFFF00"/>
        </patternFill>
      </fill>
    </dxf>
  </rfmt>
  <rcc rId="23595" sId="4">
    <nc r="E30">
      <v>50885</v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96" sId="3">
    <nc r="E7">
      <v>12645</v>
    </nc>
  </rcc>
  <rcc rId="23597" sId="3">
    <nc r="E8">
      <v>485</v>
    </nc>
  </rcc>
  <rcc rId="23598" sId="3">
    <nc r="E9">
      <v>14625</v>
    </nc>
  </rcc>
  <rcc rId="23599" sId="3">
    <nc r="E10">
      <v>12985</v>
    </nc>
  </rcc>
  <rcc rId="23600" sId="3">
    <nc r="E11">
      <v>880</v>
    </nc>
  </rcc>
  <rcc rId="23601" sId="3">
    <nc r="E12">
      <v>28360</v>
    </nc>
  </rcc>
  <rcc rId="23602" sId="3">
    <nc r="E13">
      <v>9930</v>
    </nc>
  </rcc>
  <rcc rId="23603" sId="3">
    <nc r="E14">
      <v>17305</v>
    </nc>
  </rcc>
  <rcc rId="23604" sId="3">
    <nc r="E15">
      <v>2650</v>
    </nc>
  </rcc>
  <rcc rId="23605" sId="3">
    <nc r="E16">
      <v>76805</v>
    </nc>
  </rcc>
  <rcc rId="23606" sId="3">
    <nc r="E17">
      <v>38120</v>
    </nc>
  </rcc>
  <rcc rId="23607" sId="3">
    <nc r="E18">
      <v>14500</v>
    </nc>
  </rcc>
  <rcc rId="23608" sId="3">
    <nc r="E19">
      <v>149890</v>
    </nc>
  </rcc>
  <rcc rId="23609" sId="3">
    <nc r="E20">
      <v>5945</v>
    </nc>
  </rcc>
  <rcc rId="23610" sId="3">
    <nc r="E21">
      <v>12445</v>
    </nc>
  </rcc>
  <rcc rId="23611" sId="3">
    <nc r="E22">
      <v>12615</v>
    </nc>
  </rcc>
  <rcc rId="23612" sId="3">
    <nc r="E23">
      <v>37750</v>
    </nc>
  </rcc>
  <rcc rId="23613" sId="3">
    <nc r="E24">
      <v>52430</v>
    </nc>
  </rcc>
  <rcc rId="23614" sId="3">
    <nc r="E25">
      <v>11640</v>
    </nc>
  </rcc>
  <rcc rId="23615" sId="3">
    <nc r="E26">
      <v>15</v>
    </nc>
  </rcc>
  <rcc rId="23616" sId="3">
    <nc r="E27">
      <v>25825</v>
    </nc>
  </rcc>
  <rcc rId="23617" sId="3">
    <nc r="E28">
      <v>30450</v>
    </nc>
  </rcc>
  <rcc rId="23618" sId="3">
    <nc r="E29">
      <v>31095</v>
    </nc>
  </rcc>
  <rcc rId="23619" sId="3">
    <nc r="E30">
      <v>28890</v>
    </nc>
  </rcc>
  <rcc rId="23620" sId="3">
    <nc r="E31">
      <v>61755</v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621" sId="2">
    <nc r="E6">
      <v>995</v>
    </nc>
  </rcc>
  <rcc rId="23622" sId="2">
    <nc r="E7">
      <v>22460</v>
    </nc>
  </rcc>
  <rcc rId="23623" sId="2">
    <nc r="E8">
      <v>19520</v>
    </nc>
  </rcc>
  <rcc rId="23624" sId="2">
    <nc r="E9">
      <v>23345</v>
    </nc>
  </rcc>
  <rcc rId="23625" sId="2">
    <nc r="E10">
      <v>108975</v>
    </nc>
  </rcc>
  <rcc rId="23626" sId="2">
    <nc r="E11">
      <v>26230</v>
    </nc>
  </rcc>
  <rcc rId="23627" sId="2">
    <nc r="E12">
      <v>19910</v>
    </nc>
  </rcc>
  <rcc rId="23628" sId="2">
    <nc r="E13">
      <v>28195</v>
    </nc>
  </rcc>
  <rcc rId="23629" sId="2">
    <nc r="E14">
      <v>20585</v>
    </nc>
  </rcc>
  <rcc rId="23630" sId="2">
    <nc r="E15">
      <v>38885</v>
    </nc>
  </rcc>
  <rcc rId="23631" sId="2">
    <nc r="E16">
      <v>43270</v>
    </nc>
  </rcc>
  <rcc rId="23632" sId="2">
    <nc r="E17">
      <v>32245</v>
    </nc>
  </rcc>
  <rcc rId="23633" sId="2">
    <nc r="E18">
      <v>15590</v>
    </nc>
  </rcc>
  <rcc rId="23634" sId="2">
    <nc r="E19">
      <v>2330</v>
    </nc>
  </rcc>
  <rcc rId="23635" sId="2">
    <nc r="E20">
      <v>2060</v>
    </nc>
  </rcc>
  <rcc rId="23636" sId="2">
    <nc r="E21">
      <v>26400</v>
    </nc>
  </rcc>
  <rcc rId="23637" sId="2">
    <nc r="E22">
      <v>6385</v>
    </nc>
  </rcc>
  <rcc rId="23638" sId="2">
    <nc r="E23">
      <v>305</v>
    </nc>
  </rcc>
  <rcc rId="23639" sId="2">
    <nc r="E24">
      <v>7185</v>
    </nc>
  </rcc>
  <rcc rId="23640" sId="2">
    <nc r="E25">
      <v>13660</v>
    </nc>
  </rcc>
  <rcc rId="23641" sId="2">
    <nc r="E26">
      <v>12260</v>
    </nc>
  </rcc>
  <rcc rId="23642" sId="2">
    <nc r="E27">
      <v>49080</v>
    </nc>
  </rcc>
  <rcc rId="23643" sId="2">
    <nc r="E28">
      <v>11570</v>
    </nc>
  </rcc>
  <rcc rId="23644" sId="2">
    <nc r="E29">
      <v>58865</v>
    </nc>
  </rcc>
  <rcc rId="23645" sId="2">
    <nc r="E30">
      <v>7385</v>
    </nc>
  </rcc>
  <rcc rId="23646" sId="2">
    <nc r="E31">
      <v>2305</v>
    </nc>
  </rcc>
  <rcc rId="23647" sId="2">
    <nc r="E32">
      <v>24815</v>
    </nc>
  </rcc>
  <rcc rId="23648" sId="2">
    <nc r="E33">
      <v>120540</v>
    </nc>
  </rcc>
  <rfmt sheetId="2" sqref="E33">
    <dxf>
      <fill>
        <patternFill patternType="solid">
          <bgColor rgb="FFFFFF00"/>
        </patternFill>
      </fill>
    </dxf>
  </rfmt>
  <rcc rId="23649" sId="2">
    <nc r="E34">
      <v>46035</v>
    </nc>
  </rcc>
  <rcc rId="23650" sId="2">
    <nc r="E35">
      <v>55415</v>
    </nc>
  </rcc>
  <rcc rId="23651" sId="2">
    <nc r="E36">
      <v>13485</v>
    </nc>
  </rcc>
  <rcc rId="23652" sId="2">
    <nc r="E37">
      <v>34715</v>
    </nc>
  </rcc>
  <rcc rId="23653" sId="2">
    <nc r="E38">
      <v>39575</v>
    </nc>
  </rcc>
  <rcc rId="23654" sId="2">
    <nc r="E39">
      <v>29905</v>
    </nc>
  </rcc>
  <rcc rId="23655" sId="2">
    <nc r="E40">
      <v>28490</v>
    </nc>
  </rcc>
  <rcc rId="23656" sId="2">
    <nc r="E41">
      <v>29905</v>
    </nc>
  </rcc>
  <rcc rId="23657" sId="2">
    <nc r="E42">
      <v>30735</v>
    </nc>
  </rcc>
  <rcc rId="23658" sId="2">
    <nc r="E43">
      <v>5435</v>
    </nc>
  </rcc>
  <rcc rId="23659" sId="2">
    <nc r="E44">
      <v>32425</v>
    </nc>
  </rcc>
  <rcc rId="23660" sId="2">
    <nc r="E45">
      <v>21550</v>
    </nc>
  </rcc>
  <rcc rId="23661" sId="2">
    <nc r="E46">
      <v>40690</v>
    </nc>
  </rcc>
  <rcc rId="23662" sId="2">
    <nc r="E47">
      <v>51400</v>
    </nc>
  </rcc>
  <rcc rId="23663" sId="2">
    <nc r="E48">
      <v>41335</v>
    </nc>
  </rcc>
  <rcc rId="23664" sId="2">
    <nc r="E49">
      <v>88110</v>
    </nc>
  </rcc>
  <rcc rId="23665" sId="2">
    <nc r="E50">
      <v>74955</v>
    </nc>
  </rcc>
  <rcc rId="23666" sId="2">
    <nc r="E51">
      <v>9050</v>
    </nc>
  </rcc>
  <rcc rId="23667" sId="2">
    <nc r="E52">
      <v>10925</v>
    </nc>
  </rcc>
  <rcc rId="23668" sId="2">
    <nc r="E53">
      <v>19780</v>
    </nc>
  </rcc>
  <rcc rId="23669" sId="2">
    <nc r="E54">
      <v>10690</v>
    </nc>
  </rcc>
  <rcc rId="23670" sId="2">
    <nc r="E55">
      <v>44335</v>
    </nc>
  </rcc>
  <rcc rId="23671" sId="2">
    <nc r="E56">
      <v>10670</v>
    </nc>
  </rcc>
  <rcc rId="23672" sId="2">
    <nc r="E57">
      <v>83670</v>
    </nc>
  </rcc>
  <rcc rId="23673" sId="2">
    <nc r="E58">
      <v>22640</v>
    </nc>
  </rcc>
  <rcc rId="23674" sId="2">
    <nc r="E59">
      <v>22185</v>
    </nc>
  </rcc>
  <rcc rId="23675" sId="2">
    <nc r="E60">
      <v>12690</v>
    </nc>
  </rcc>
  <rcc rId="23676" sId="2">
    <nc r="E61">
      <v>69750</v>
    </nc>
  </rcc>
  <rcc rId="23677" sId="2">
    <nc r="E62">
      <v>13380</v>
    </nc>
  </rcc>
  <rcc rId="23678" sId="2">
    <nc r="E63">
      <v>2110</v>
    </nc>
  </rcc>
  <rcc rId="23679" sId="2">
    <nc r="E64">
      <v>19990</v>
    </nc>
  </rcc>
  <rcc rId="23680" sId="2">
    <nc r="E65">
      <v>63640</v>
    </nc>
  </rcc>
  <rcc rId="23681" sId="2">
    <nc r="E66">
      <v>29345</v>
    </nc>
  </rcc>
  <rcc rId="23682" sId="2">
    <nc r="E67">
      <v>7420</v>
    </nc>
  </rcc>
  <rcc rId="23683" sId="2">
    <nc r="E68">
      <v>25970</v>
    </nc>
  </rcc>
  <rcc rId="23684" sId="2">
    <nc r="E69">
      <v>54200</v>
    </nc>
  </rcc>
  <rcc rId="23685" sId="2">
    <nc r="E70">
      <v>85265</v>
    </nc>
  </rcc>
  <rcc rId="23686" sId="2">
    <nc r="E71">
      <v>36230</v>
    </nc>
  </rcc>
  <rcc rId="23687" sId="2">
    <nc r="E72">
      <v>5255</v>
    </nc>
  </rcc>
  <rcc rId="23688" sId="2">
    <nc r="E73">
      <v>54295</v>
    </nc>
  </rcc>
  <rcc rId="23689" sId="2">
    <nc r="E74">
      <v>9210</v>
    </nc>
  </rcc>
  <rcc rId="23690" sId="2">
    <nc r="E75">
      <v>270</v>
    </nc>
  </rcc>
  <rcc rId="23691" sId="2">
    <nc r="E76">
      <v>25465</v>
    </nc>
  </rcc>
  <rcc rId="23692" sId="2">
    <nc r="E77">
      <v>17090</v>
    </nc>
  </rcc>
  <rcc rId="23693" sId="2">
    <nc r="E78">
      <v>35460</v>
    </nc>
  </rcc>
  <rcc rId="23694" sId="2">
    <nc r="E79">
      <v>7325</v>
    </nc>
  </rcc>
  <rcc rId="23695" sId="2">
    <nc r="E80">
      <v>27870</v>
    </nc>
  </rcc>
  <rcc rId="23696" sId="2">
    <nc r="E81">
      <v>9640</v>
    </nc>
  </rcc>
  <rcc rId="23697" sId="2">
    <nc r="E83">
      <v>7335</v>
    </nc>
  </rcc>
  <rcc rId="23698" sId="2">
    <nc r="E84">
      <v>11680</v>
    </nc>
  </rcc>
  <rcc rId="23699" sId="2">
    <nc r="E85">
      <v>9000</v>
    </nc>
  </rcc>
  <rcc rId="23700" sId="2">
    <nc r="E86">
      <v>35615</v>
    </nc>
  </rcc>
  <rcc rId="23701" sId="2">
    <nc r="E87">
      <v>35165</v>
    </nc>
  </rcc>
  <rcc rId="23702" sId="2">
    <nc r="E88">
      <v>18585</v>
    </nc>
  </rcc>
  <rcc rId="23703" sId="2">
    <nc r="E89">
      <v>67195</v>
    </nc>
  </rcc>
  <rcc rId="23704" sId="2">
    <nc r="E90">
      <v>59675</v>
    </nc>
  </rcc>
  <rcc rId="23705" sId="2">
    <nc r="E91">
      <v>12580</v>
    </nc>
  </rcc>
  <rcc rId="23706" sId="2">
    <nc r="E92">
      <v>12060</v>
    </nc>
  </rcc>
  <rcc rId="23707" sId="2">
    <nc r="E93">
      <v>655</v>
    </nc>
  </rcc>
  <rcc rId="23708" sId="2">
    <nc r="E94">
      <v>35660</v>
    </nc>
  </rcc>
  <rcc rId="23709" sId="2">
    <nc r="E95">
      <v>13655</v>
    </nc>
  </rcc>
  <rcc rId="23710" sId="2">
    <nc r="E96">
      <v>40810</v>
    </nc>
  </rcc>
  <rcc rId="23711" sId="2">
    <nc r="E97">
      <v>24370</v>
    </nc>
  </rcc>
  <rcc rId="23712" sId="2">
    <nc r="E98">
      <v>9520</v>
    </nc>
  </rcc>
  <rcc rId="23713" sId="2">
    <nc r="E99">
      <v>12235</v>
    </nc>
  </rcc>
  <rcc rId="23714" sId="2">
    <nc r="E100">
      <v>4620</v>
    </nc>
  </rcc>
  <rcc rId="23715" sId="2">
    <nc r="E101">
      <v>12950</v>
    </nc>
  </rcc>
  <rcc rId="23716" sId="2">
    <nc r="E102">
      <v>51425</v>
    </nc>
  </rcc>
  <rcc rId="23717" sId="2">
    <nc r="E103">
      <v>6240</v>
    </nc>
  </rcc>
  <rcc rId="23718" sId="2">
    <nc r="E104">
      <v>21470</v>
    </nc>
  </rcc>
  <rcc rId="23719" sId="2">
    <nc r="E105">
      <v>20525</v>
    </nc>
  </rcc>
  <rcc rId="23720" sId="2">
    <nc r="E106">
      <v>88915</v>
    </nc>
  </rcc>
  <rcc rId="23721" sId="2">
    <nc r="E107">
      <v>11055</v>
    </nc>
  </rcc>
  <rcc rId="23722" sId="2">
    <nc r="E108">
      <v>29440</v>
    </nc>
  </rcc>
  <rcc rId="23723" sId="2">
    <nc r="E109">
      <v>19470</v>
    </nc>
  </rcc>
  <rcc rId="23724" sId="2">
    <nc r="E110">
      <v>9365</v>
    </nc>
  </rcc>
  <rcc rId="23725" sId="2">
    <nc r="E111">
      <v>23405</v>
    </nc>
  </rcc>
  <rcc rId="23726" sId="2">
    <nc r="E112">
      <v>16720</v>
    </nc>
  </rcc>
  <rcc rId="23727" sId="2">
    <nc r="E113">
      <v>55715</v>
    </nc>
  </rcc>
  <rcc rId="23728" sId="2">
    <nc r="E114">
      <v>15095</v>
    </nc>
  </rcc>
  <rcc rId="23729" sId="2">
    <nc r="E115">
      <v>47760</v>
    </nc>
  </rcc>
  <rcc rId="23730" sId="2">
    <nc r="E116">
      <v>20235</v>
    </nc>
  </rcc>
  <rcc rId="23731" sId="2">
    <nc r="E117">
      <v>7840</v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32" sId="4">
    <oc r="E30">
      <v>50885</v>
    </oc>
    <nc r="E30">
      <v>50985</v>
    </nc>
  </rcc>
  <rfmt sheetId="4" sqref="E30">
    <dxf>
      <fill>
        <patternFill>
          <bgColor theme="0"/>
        </patternFill>
      </fill>
    </dxf>
  </rfmt>
  <rcc rId="23733" sId="2">
    <nc r="G33">
      <v>120540</v>
    </nc>
  </rcc>
  <rfmt sheetId="2" sqref="F33">
    <dxf>
      <fill>
        <patternFill>
          <bgColor rgb="FFFF0000"/>
        </patternFill>
      </fill>
    </dxf>
  </rfmt>
  <rcc rId="23734" sId="2">
    <oc r="D33">
      <v>120540</v>
    </oc>
    <nc r="D33"/>
  </rcc>
  <rcc rId="23735" sId="2">
    <oc r="E33">
      <v>120540</v>
    </oc>
    <nc r="E33"/>
  </rcc>
  <rfmt sheetId="2" sqref="E33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2" cell="F33" guid="{00000000-0000-0000-0000-000000000000}" action="delete" author="HP"/>
  <rcc rId="23746" sId="2" numFmtId="4">
    <oc r="F33">
      <f>E33-D33</f>
    </oc>
    <nc r="F33">
      <v>403</v>
    </nc>
  </rcc>
  <rcc rId="23747" sId="2">
    <oc r="G118">
      <f>F82</f>
    </oc>
    <nc r="G118">
      <f>F82+F33</f>
    </nc>
  </rcc>
  <rcmt sheetId="2" cell="F33" guid="{E195038E-D86A-4BDA-83C2-A0520817D322}" author="HP" newLength="6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58" sId="5">
    <oc r="E157">
      <v>35785</v>
    </oc>
    <nc r="E157">
      <v>35790</v>
    </nc>
  </rcc>
  <rcc rId="23759" sId="5">
    <nc r="G164" t="inlineStr">
      <is>
        <t>не живут</t>
      </is>
    </nc>
  </rcc>
  <rm rId="23760" sheetId="5" source="G194" destination="G195" sourceSheetId="5"/>
  <rcc rId="23761" sId="5">
    <nc r="G194" t="inlineStr">
      <is>
        <t>не живут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72" sId="10" numFmtId="34">
    <oc r="C8">
      <v>2947.7</v>
    </oc>
    <nc r="C8">
      <v>2427.3000000000002</v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6:B201" start="0" length="2147483647">
    <dxf>
      <font>
        <sz val="8"/>
      </font>
    </dxf>
  </rfmt>
  <rfmt sheetId="5" sqref="B6:B201" start="0" length="2147483647">
    <dxf>
      <font>
        <sz val="7"/>
      </font>
    </dxf>
  </rfmt>
  <rfmt sheetId="4" sqref="B7:B59" start="0" length="2147483647">
    <dxf>
      <font>
        <sz val="8"/>
      </font>
    </dxf>
  </rfmt>
  <rfmt sheetId="4" sqref="B7:B59" start="0" length="2147483647">
    <dxf>
      <font>
        <sz val="7"/>
      </font>
    </dxf>
  </rfmt>
  <rfmt sheetId="3" sqref="B7:B31" start="0" length="2147483647">
    <dxf>
      <font/>
    </dxf>
  </rfmt>
  <rfmt sheetId="2" sqref="B6:B117" start="0" length="2147483647">
    <dxf>
      <font/>
    </dxf>
  </rfmt>
  <rfmt sheetId="2" sqref="B12">
    <dxf>
      <alignment wrapText="0" readingOrder="0"/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7">
    <dxf>
      <fill>
        <patternFill>
          <bgColor rgb="FFFFFF00"/>
        </patternFill>
      </fill>
    </dxf>
  </rfmt>
  <rcc rId="23783" sId="6">
    <nc r="E8">
      <v>15832</v>
    </nc>
  </rcc>
  <rcc rId="23784" sId="6">
    <nc r="E9">
      <v>344</v>
    </nc>
  </rcc>
  <rfmt sheetId="6" sqref="E10">
    <dxf>
      <fill>
        <patternFill>
          <bgColor rgb="FFFFFF00"/>
        </patternFill>
      </fill>
    </dxf>
  </rfmt>
  <rcc rId="23785" sId="6">
    <nc r="E11">
      <v>41465</v>
    </nc>
  </rcc>
  <rfmt sheetId="6" sqref="E12">
    <dxf>
      <fill>
        <patternFill>
          <bgColor rgb="FFFFFF00"/>
        </patternFill>
      </fill>
    </dxf>
  </rfmt>
  <rcc rId="23786" sId="6">
    <nc r="E13">
      <v>1317</v>
    </nc>
  </rcc>
  <rcc rId="23787" sId="6">
    <nc r="E14">
      <v>1853</v>
    </nc>
  </rcc>
  <rfmt sheetId="6" sqref="E9">
    <dxf>
      <fill>
        <patternFill>
          <bgColor theme="4" tint="0.79998168889431442"/>
        </patternFill>
      </fill>
    </dxf>
  </rfmt>
  <rcc rId="23788" sId="6">
    <nc r="E15">
      <v>10326</v>
    </nc>
  </rcc>
  <rcc rId="23789" sId="6">
    <nc r="E16">
      <v>717</v>
    </nc>
  </rcc>
  <rcc rId="23790" sId="6">
    <nc r="E17">
      <v>1338</v>
    </nc>
  </rcc>
  <rcc rId="23791" sId="6">
    <nc r="E7">
      <v>9139</v>
    </nc>
  </rcc>
  <rcc rId="23792" sId="6">
    <nc r="E10">
      <v>38655</v>
    </nc>
  </rcc>
  <rcc rId="23793" sId="6">
    <nc r="E12">
      <v>24019</v>
    </nc>
  </rcc>
  <rcc rId="23794" sId="6">
    <nc r="E20">
      <v>40194</v>
    </nc>
  </rcc>
  <rcc rId="23795" sId="6">
    <nc r="E21">
      <v>23571</v>
    </nc>
  </rcc>
  <rfmt sheetId="6" sqref="E21">
    <dxf>
      <fill>
        <patternFill>
          <bgColor rgb="FFFFFF00"/>
        </patternFill>
      </fill>
    </dxf>
  </rfmt>
  <rfmt sheetId="6" sqref="E23">
    <dxf>
      <fill>
        <patternFill>
          <bgColor theme="0"/>
        </patternFill>
      </fill>
    </dxf>
  </rfmt>
  <rcc rId="23796" sId="6">
    <nc r="E22">
      <v>31968</v>
    </nc>
  </rcc>
  <rcc rId="23797" sId="6">
    <nc r="E23">
      <v>5560</v>
    </nc>
  </rcc>
  <rcc rId="23798" sId="6">
    <nc r="E24">
      <v>26350</v>
    </nc>
  </rcc>
  <rcc rId="23799" sId="6">
    <nc r="E25">
      <v>16055</v>
    </nc>
  </rcc>
  <rcc rId="23800" sId="6">
    <nc r="E26">
      <v>24624</v>
    </nc>
  </rcc>
  <rcc rId="23801" sId="6">
    <nc r="E29">
      <v>60131</v>
    </nc>
  </rcc>
  <rcc rId="23802" sId="6">
    <nc r="E30">
      <v>5669</v>
    </nc>
  </rcc>
  <rfmt sheetId="6" sqref="E30">
    <dxf>
      <fill>
        <patternFill>
          <bgColor rgb="FFFFFF00"/>
        </patternFill>
      </fill>
    </dxf>
  </rfmt>
  <rcc rId="23803" sId="6">
    <nc r="E31">
      <v>25413</v>
    </nc>
  </rcc>
  <rcc rId="23804" sId="6">
    <nc r="E32">
      <v>31715</v>
    </nc>
  </rcc>
  <rfmt sheetId="6" sqref="E33">
    <dxf>
      <fill>
        <patternFill>
          <bgColor rgb="FFFFFF00"/>
        </patternFill>
      </fill>
    </dxf>
  </rfmt>
  <rcc rId="23805" sId="6">
    <nc r="E33">
      <v>22625</v>
    </nc>
  </rcc>
  <rcc rId="23806" sId="6">
    <nc r="E34">
      <v>77038</v>
    </nc>
  </rcc>
  <rcc rId="23807" sId="6">
    <nc r="E37">
      <v>25730</v>
    </nc>
  </rcc>
  <rcc rId="23808" sId="6">
    <nc r="E38">
      <v>1417</v>
    </nc>
  </rcc>
  <rcc rId="23809" sId="6">
    <nc r="E39">
      <v>19813</v>
    </nc>
  </rcc>
  <rcc rId="23810" sId="6">
    <nc r="E40">
      <v>40490</v>
    </nc>
  </rcc>
  <rcc rId="23811" sId="6">
    <nc r="E41">
      <v>605</v>
    </nc>
  </rcc>
  <rcc rId="23812" sId="6">
    <nc r="E36">
      <v>8102</v>
    </nc>
  </rcc>
  <rcc rId="23813" sId="6">
    <oc r="G36">
      <v>8072</v>
    </oc>
    <nc r="G36">
      <v>8078</v>
    </nc>
  </rcc>
  <rcc rId="23814" sId="6">
    <nc r="E51">
      <v>51432</v>
    </nc>
  </rcc>
  <rcc rId="23815" sId="6">
    <nc r="E52">
      <v>75767</v>
    </nc>
  </rcc>
  <rcc rId="23816" sId="6">
    <nc r="E53">
      <v>35870</v>
    </nc>
  </rcc>
  <rfmt sheetId="6" sqref="E55">
    <dxf>
      <fill>
        <patternFill>
          <bgColor rgb="FFFFFF00"/>
        </patternFill>
      </fill>
    </dxf>
  </rfmt>
  <rcc rId="23817" sId="6">
    <nc r="E55">
      <v>9405</v>
    </nc>
  </rcc>
  <rcc rId="23818" sId="6">
    <nc r="E56">
      <v>22404</v>
    </nc>
  </rcc>
  <rcc rId="23819" sId="6">
    <oc r="H56">
      <v>22263</v>
    </oc>
    <nc r="H56"/>
  </rcc>
  <rcc rId="23820" sId="6">
    <nc r="E57">
      <v>4976</v>
    </nc>
  </rcc>
  <rcc rId="23821" sId="6">
    <nc r="E58">
      <v>12108</v>
    </nc>
  </rcc>
  <rcc rId="23822" sId="6">
    <nc r="E59">
      <v>19528</v>
    </nc>
  </rcc>
  <rcc rId="23823" sId="6">
    <nc r="E60">
      <v>20464</v>
    </nc>
  </rcc>
  <rcc rId="23824" sId="6">
    <nc r="E61">
      <v>24503</v>
    </nc>
  </rcc>
  <rcc rId="23825" sId="6">
    <nc r="E62">
      <v>27133</v>
    </nc>
  </rcc>
  <rcc rId="23826" sId="6">
    <nc r="E63">
      <v>52746</v>
    </nc>
  </rcc>
  <rcc rId="23827" sId="6">
    <nc r="E64">
      <v>40</v>
    </nc>
  </rcc>
  <rcc rId="23828" sId="6">
    <nc r="E65">
      <v>6301</v>
    </nc>
  </rcc>
  <rcc rId="23829" sId="6">
    <nc r="E66">
      <v>31658</v>
    </nc>
  </rcc>
  <rcc rId="23830" sId="6">
    <nc r="E67">
      <v>85741</v>
    </nc>
  </rcc>
  <rcc rId="23831" sId="6">
    <nc r="E68">
      <v>12893</v>
    </nc>
  </rcc>
  <rcc rId="23832" sId="6">
    <nc r="E69">
      <v>4400</v>
    </nc>
  </rcc>
  <rcc rId="23833" sId="6">
    <nc r="E78">
      <v>52607</v>
    </nc>
  </rcc>
  <rcc rId="23834" sId="6">
    <nc r="E79">
      <v>14514</v>
    </nc>
  </rcc>
  <rcc rId="23835" sId="6">
    <nc r="E80">
      <v>9669</v>
    </nc>
  </rcc>
  <rcc rId="23836" sId="6">
    <nc r="E81">
      <v>1854</v>
    </nc>
  </rcc>
  <rfmt sheetId="6" sqref="E80">
    <dxf>
      <fill>
        <patternFill>
          <bgColor rgb="FFFFFF00"/>
        </patternFill>
      </fill>
    </dxf>
  </rfmt>
  <rfmt sheetId="6" sqref="E86:E87">
    <dxf>
      <fill>
        <patternFill>
          <bgColor rgb="FFFFFF00"/>
        </patternFill>
      </fill>
    </dxf>
  </rfmt>
  <rcc rId="23837" sId="6">
    <nc r="E83">
      <v>42175</v>
    </nc>
  </rcc>
  <rcc rId="23838" sId="6">
    <nc r="E84">
      <v>160309</v>
    </nc>
  </rcc>
  <rcc rId="23839" sId="6">
    <nc r="E85">
      <v>45923</v>
    </nc>
  </rcc>
  <rcc rId="23840" sId="6">
    <nc r="E86">
      <v>32113</v>
    </nc>
  </rcc>
  <rcc rId="23841" sId="6">
    <nc r="E87">
      <v>14899</v>
    </nc>
  </rcc>
  <rcc rId="23842" sId="6">
    <nc r="E88">
      <v>857</v>
    </nc>
  </rcc>
  <rcc rId="23843" sId="6">
    <nc r="E92">
      <v>26753</v>
    </nc>
  </rcc>
  <rcc rId="23844" sId="6">
    <nc r="E94">
      <v>73995</v>
    </nc>
  </rcc>
  <rcc rId="23845" sId="6">
    <nc r="E95">
      <v>13769</v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846" sId="13" numFmtId="4">
    <oc r="D8">
      <v>255058</v>
    </oc>
    <nc r="D8">
      <v>259144</v>
    </nc>
  </rcc>
  <rcc rId="23847" sId="13" numFmtId="4">
    <oc r="D5">
      <v>2450.6</v>
    </oc>
    <nc r="D5">
      <v>3312.27</v>
    </nc>
  </rcc>
  <rfmt sheetId="13" sqref="D5">
    <dxf>
      <numFmt numFmtId="2" formatCode="0.00"/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12">
    <dxf>
      <fill>
        <patternFill>
          <bgColor theme="0"/>
        </patternFill>
      </fill>
    </dxf>
  </rfmt>
  <rcc rId="23868" sId="6">
    <oc r="E12">
      <v>24019</v>
    </oc>
    <nc r="E12">
      <v>24273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30">
    <dxf>
      <fill>
        <patternFill>
          <bgColor theme="0"/>
        </patternFill>
      </fill>
    </dxf>
  </rfmt>
  <rcc rId="23879" sId="6">
    <oc r="E30">
      <v>5669</v>
    </oc>
    <nc r="E30">
      <v>5746</v>
    </nc>
  </rcc>
  <rcc rId="23880" sId="6">
    <oc r="E33">
      <v>22625</v>
    </oc>
    <nc r="E33">
      <v>23313</v>
    </nc>
  </rcc>
  <rfmt sheetId="6" sqref="E33">
    <dxf>
      <fill>
        <patternFill>
          <bgColor theme="0"/>
        </patternFill>
      </fill>
    </dxf>
  </rfmt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881" sId="6">
    <oc r="E10">
      <v>38655</v>
    </oc>
    <nc r="E10">
      <v>38755</v>
    </nc>
  </rcc>
  <rcc rId="23882" sId="6">
    <oc r="E7">
      <v>9139</v>
    </oc>
    <nc r="E7">
      <v>9169</v>
    </nc>
  </rcc>
  <rcc rId="23883" sId="6">
    <oc r="E21">
      <v>23571</v>
    </oc>
    <nc r="E21">
      <v>23901</v>
    </nc>
  </rcc>
  <rcc rId="23884" sId="6">
    <oc r="E55">
      <v>9405</v>
    </oc>
    <nc r="E55">
      <v>9411</v>
    </nc>
  </rcc>
  <rfmt sheetId="6" sqref="E7">
    <dxf>
      <fill>
        <patternFill>
          <bgColor theme="4" tint="0.79998168889431442"/>
        </patternFill>
      </fill>
    </dxf>
  </rfmt>
  <rfmt sheetId="6" sqref="E10">
    <dxf>
      <fill>
        <patternFill>
          <bgColor theme="4" tint="0.79998168889431442"/>
        </patternFill>
      </fill>
    </dxf>
  </rfmt>
  <rfmt sheetId="6" sqref="E21">
    <dxf>
      <fill>
        <patternFill>
          <bgColor theme="4" tint="0.79998168889431442"/>
        </patternFill>
      </fill>
    </dxf>
  </rfmt>
  <rfmt sheetId="6" sqref="E55">
    <dxf>
      <fill>
        <patternFill>
          <bgColor theme="0"/>
        </patternFill>
      </fill>
    </dxf>
  </rfmt>
  <rfmt sheetId="6" sqref="E80">
    <dxf>
      <fill>
        <patternFill>
          <bgColor theme="4" tint="0.79998168889431442"/>
        </patternFill>
      </fill>
    </dxf>
  </rfmt>
  <rfmt sheetId="6" sqref="E86:E87">
    <dxf>
      <fill>
        <patternFill>
          <bgColor theme="4" tint="0.79998168889431442"/>
        </patternFill>
      </fill>
    </dxf>
  </rfmt>
  <rcc rId="23885" sId="6">
    <oc r="E80">
      <v>9669</v>
    </oc>
    <nc r="E80">
      <v>9769</v>
    </nc>
  </rcc>
  <rcc rId="23886" sId="6">
    <oc r="E86">
      <v>32113</v>
    </oc>
    <nc r="E86">
      <v>32613</v>
    </nc>
  </rcc>
  <rcc rId="23887" sId="6">
    <oc r="E87">
      <v>14899</v>
    </oc>
    <nc r="E87">
      <v>15299</v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888" sId="13">
    <oc r="F7">
      <f>165*3.23</f>
    </oc>
    <nc r="F7">
      <f>146*3.23</f>
    </nc>
  </rcc>
  <rcc rId="23889" sId="13">
    <oc r="F8">
      <f>165*4.33</f>
    </oc>
    <nc r="F8">
      <f>146*4.33</f>
    </nc>
  </rcc>
  <rcc rId="23890" sId="13">
    <oc r="E5">
      <f>487.35+34.01</f>
    </oc>
    <nc r="E5">
      <f>344.62+25.08</f>
    </nc>
  </rcc>
  <rcc rId="23891" sId="13">
    <oc r="G5">
      <v>411.27</v>
    </oc>
    <nc r="G5">
      <v>408.38</v>
    </nc>
  </rcc>
  <rcc rId="23892" sId="13">
    <oc r="E7">
      <f>1831-F7</f>
    </oc>
    <nc r="E7">
      <f>1602-F7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903" sId="13">
    <oc r="G5">
      <v>408.38</v>
    </oc>
    <nc r="G5">
      <v>392.37</v>
    </nc>
  </rcc>
  <rcc rId="23904" sId="13">
    <oc r="E5">
      <f>344.62+25.08</f>
    </oc>
    <nc r="E5">
      <f>360.63+25.08</f>
    </nc>
  </rcc>
  <rcc rId="23905" sId="13" numFmtId="4">
    <oc r="E8">
      <v>2040</v>
    </oc>
    <nc r="E8">
      <v>1770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916" sId="13" numFmtId="4">
    <oc r="D8">
      <v>259144</v>
    </oc>
    <nc r="D8">
      <v>259080</v>
    </nc>
  </rcc>
  <rcc rId="23917" sId="13" numFmtId="4">
    <oc r="E8">
      <v>1770</v>
    </oc>
    <nc r="E8">
      <v>1710</v>
    </nc>
  </rcc>
  <rcv guid="{11E80AD0-6AA7-470D-8311-11AF96F196E5}" action="delete"/>
  <rdn rId="0" localSheetId="1" customView="1" name="Z_11E80AD0_6AA7_470D_8311_11AF96F196E5_.wvu.PrintArea" hidden="1" oldHidden="1">
    <formula>'Общ. счетчики'!$A$1:$H$71</formula>
    <oldFormula>'Общ. счетчики'!$A$1:$H$71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928" sId="1">
    <oc r="A2" t="inlineStr">
      <is>
        <t>по потреблению электроэнергии за период с  24.01.2023г. по  20.02.2023г.</t>
      </is>
    </oc>
    <nc r="A2" t="inlineStr">
      <is>
        <t>по потреблению электроэнергии за период с  21.02.2023г. по  21.03.2023г.</t>
      </is>
    </nc>
  </rcc>
  <rcc rId="23929" sId="1">
    <oc r="C8">
      <v>6730</v>
    </oc>
    <nc r="C8">
      <v>6795</v>
    </nc>
  </rcc>
  <rcc rId="23930" sId="1">
    <oc r="C9">
      <v>2786</v>
    </oc>
    <nc r="C9">
      <v>2822</v>
    </nc>
  </rcc>
  <rcc rId="23931" sId="1">
    <oc r="C10">
      <v>13640</v>
    </oc>
    <nc r="C10">
      <v>13830</v>
    </nc>
  </rcc>
  <rcc rId="23932" sId="1">
    <oc r="C11">
      <v>17894</v>
    </oc>
    <nc r="C11">
      <v>18176</v>
    </nc>
  </rcc>
  <rcc rId="23933" sId="1">
    <oc r="C12">
      <v>7269</v>
    </oc>
    <nc r="C12">
      <v>7372</v>
    </nc>
  </rcc>
  <rcc rId="23934" sId="1">
    <oc r="D8">
      <v>6795</v>
    </oc>
    <nc r="D8"/>
  </rcc>
  <rcc rId="23935" sId="1">
    <oc r="D9">
      <v>2822</v>
    </oc>
    <nc r="D9"/>
  </rcc>
  <rcc rId="23936" sId="1">
    <oc r="D10">
      <v>13830</v>
    </oc>
    <nc r="D10"/>
  </rcc>
  <rcc rId="23937" sId="1">
    <oc r="D11">
      <v>18176</v>
    </oc>
    <nc r="D11"/>
  </rcc>
  <rcc rId="23938" sId="1">
    <oc r="D12">
      <v>7372</v>
    </oc>
    <nc r="D12"/>
  </rcc>
  <rcc rId="23939" sId="1">
    <oc r="C14">
      <v>6636</v>
    </oc>
    <nc r="C14">
      <v>6701</v>
    </nc>
  </rcc>
  <rcc rId="23940" sId="1">
    <oc r="C15">
      <v>4782</v>
    </oc>
    <nc r="C15">
      <v>4839</v>
    </nc>
  </rcc>
  <rcc rId="23941" sId="1">
    <oc r="C16">
      <v>3939</v>
    </oc>
    <nc r="C16">
      <v>4010</v>
    </nc>
  </rcc>
  <rcc rId="23942" sId="1">
    <oc r="C17">
      <v>7076</v>
    </oc>
    <nc r="C17">
      <v>7207</v>
    </nc>
  </rcc>
  <rcc rId="23943" sId="1">
    <oc r="C18">
      <v>5852</v>
    </oc>
    <nc r="C18">
      <v>5878</v>
    </nc>
  </rcc>
  <rcc rId="23944" sId="1">
    <oc r="D14">
      <v>6701</v>
    </oc>
    <nc r="D14"/>
  </rcc>
  <rcc rId="23945" sId="1">
    <oc r="D15">
      <v>4839</v>
    </oc>
    <nc r="D15"/>
  </rcc>
  <rcc rId="23946" sId="1">
    <oc r="D16">
      <v>4010</v>
    </oc>
    <nc r="D16"/>
  </rcc>
  <rcc rId="23947" sId="1">
    <oc r="D17">
      <v>7207</v>
    </oc>
    <nc r="D17"/>
  </rcc>
  <rcc rId="23948" sId="1">
    <oc r="D18">
      <v>5878</v>
    </oc>
    <nc r="D18"/>
  </rcc>
  <rcc rId="23949" sId="1">
    <oc r="C20">
      <v>11275</v>
    </oc>
    <nc r="C20">
      <v>11404</v>
    </nc>
  </rcc>
  <rcc rId="23950" sId="1">
    <oc r="C21">
      <v>3141</v>
    </oc>
    <nc r="C21">
      <v>3178</v>
    </nc>
  </rcc>
  <rcc rId="23951" sId="1">
    <oc r="C22">
      <v>9725</v>
    </oc>
    <nc r="C22">
      <v>9891</v>
    </nc>
  </rcc>
  <rcc rId="23952" sId="1">
    <oc r="C23">
      <v>11888</v>
    </oc>
    <nc r="C23">
      <v>12086</v>
    </nc>
  </rcc>
  <rcc rId="23953" sId="1">
    <oc r="C24">
      <v>12776</v>
    </oc>
    <nc r="C24">
      <v>12936</v>
    </nc>
  </rcc>
  <rcc rId="23954" sId="1">
    <oc r="D20">
      <v>11404</v>
    </oc>
    <nc r="D20"/>
  </rcc>
  <rcc rId="23955" sId="1">
    <oc r="D21">
      <v>3178</v>
    </oc>
    <nc r="D21"/>
  </rcc>
  <rcc rId="23956" sId="1">
    <oc r="D22">
      <v>9891</v>
    </oc>
    <nc r="D22"/>
  </rcc>
  <rcc rId="23957" sId="1">
    <oc r="D23">
      <v>12086</v>
    </oc>
    <nc r="D23"/>
  </rcc>
  <rcc rId="23958" sId="1">
    <oc r="D24">
      <v>12936</v>
    </oc>
    <nc r="D24"/>
  </rcc>
  <rcc rId="23959" sId="1">
    <oc r="C40">
      <v>3842</v>
    </oc>
    <nc r="C40">
      <v>3893</v>
    </nc>
  </rcc>
  <rcc rId="23960" sId="1">
    <oc r="C41">
      <v>3593</v>
    </oc>
    <nc r="C41">
      <v>3649</v>
    </nc>
  </rcc>
  <rcc rId="23961" sId="1">
    <oc r="C43">
      <v>18416</v>
    </oc>
    <nc r="C43">
      <v>18539</v>
    </nc>
  </rcc>
  <rcc rId="23962" sId="1">
    <oc r="C44">
      <v>12503</v>
    </oc>
    <nc r="C44">
      <v>13144</v>
    </nc>
  </rcc>
  <rfmt sheetId="1" sqref="C45" start="0" length="0">
    <dxf/>
  </rfmt>
  <rcc rId="23963" sId="1">
    <oc r="C46">
      <v>14610</v>
    </oc>
    <nc r="C46">
      <v>14743</v>
    </nc>
  </rcc>
  <rcc rId="23964" sId="1">
    <oc r="C47">
      <v>2394</v>
    </oc>
    <nc r="C47">
      <v>2425</v>
    </nc>
  </rcc>
  <rcc rId="23965" sId="1">
    <oc r="C48">
      <v>26481</v>
    </oc>
    <nc r="C48">
      <v>26864</v>
    </nc>
  </rcc>
  <rcc rId="23966" sId="1">
    <oc r="C49">
      <v>21954</v>
    </oc>
    <nc r="C49">
      <v>22252</v>
    </nc>
  </rcc>
  <rcc rId="23967" sId="1">
    <oc r="C50">
      <v>9957</v>
    </oc>
    <nc r="C50">
      <v>10095</v>
    </nc>
  </rcc>
  <rcc rId="23968" sId="1">
    <oc r="D40">
      <v>3893</v>
    </oc>
    <nc r="D40"/>
  </rcc>
  <rcc rId="23969" sId="1">
    <oc r="D41">
      <v>3649</v>
    </oc>
    <nc r="D41"/>
  </rcc>
  <rcc rId="23970" sId="1">
    <oc r="D43">
      <v>18539</v>
    </oc>
    <nc r="D43"/>
  </rcc>
  <rcc rId="23971" sId="1">
    <oc r="D44">
      <v>13144</v>
    </oc>
    <nc r="D44"/>
  </rcc>
  <rcc rId="23972" sId="1">
    <oc r="D46">
      <v>14743</v>
    </oc>
    <nc r="D46"/>
  </rcc>
  <rcc rId="23973" sId="1">
    <oc r="D47">
      <v>2425</v>
    </oc>
    <nc r="D47"/>
  </rcc>
  <rcc rId="23974" sId="1">
    <oc r="D48">
      <v>26864</v>
    </oc>
    <nc r="D48"/>
  </rcc>
  <rcc rId="23975" sId="1">
    <oc r="D49">
      <v>22252</v>
    </oc>
    <nc r="D49"/>
  </rcc>
  <rcc rId="23976" sId="1">
    <oc r="D50">
      <v>10095</v>
    </oc>
    <nc r="D50"/>
  </rcc>
  <rcc rId="23977" sId="1">
    <oc r="C56">
      <v>11689</v>
    </oc>
    <nc r="C56">
      <v>11846</v>
    </nc>
  </rcc>
  <rcc rId="23978" sId="1">
    <oc r="C57">
      <v>6761</v>
    </oc>
    <nc r="C57">
      <v>6881</v>
    </nc>
  </rcc>
  <rcc rId="23979" sId="1">
    <oc r="C58">
      <v>1356</v>
    </oc>
    <nc r="C58">
      <v>1372</v>
    </nc>
  </rcc>
  <rcc rId="23980" sId="1">
    <oc r="D56">
      <v>11846</v>
    </oc>
    <nc r="D56"/>
  </rcc>
  <rcc rId="23981" sId="1">
    <oc r="D57">
      <v>6881</v>
    </oc>
    <nc r="D57"/>
  </rcc>
  <rcc rId="23982" sId="1">
    <oc r="D58">
      <v>1372</v>
    </oc>
    <nc r="D58"/>
  </rcc>
  <rcc rId="23983" sId="2">
    <oc r="E2" t="inlineStr">
      <is>
        <t>Февраль</t>
      </is>
    </oc>
    <nc r="E2" t="inlineStr">
      <is>
        <t>Март</t>
      </is>
    </nc>
  </rcc>
  <rcc rId="23984" sId="2">
    <oc r="D6">
      <v>950</v>
    </oc>
    <nc r="D6">
      <v>995</v>
    </nc>
  </rcc>
  <rcc rId="23985" sId="2">
    <oc r="D7">
      <v>22340</v>
    </oc>
    <nc r="D7">
      <v>22460</v>
    </nc>
  </rcc>
  <rcc rId="23986" sId="2">
    <oc r="D8">
      <v>19410</v>
    </oc>
    <nc r="D8">
      <v>19520</v>
    </nc>
  </rcc>
  <rcc rId="23987" sId="2">
    <oc r="D9">
      <v>23290</v>
    </oc>
    <nc r="D9">
      <v>23345</v>
    </nc>
  </rcc>
  <rcc rId="23988" sId="2">
    <oc r="D10">
      <v>108240</v>
    </oc>
    <nc r="D10">
      <v>108975</v>
    </nc>
  </rcc>
  <rcc rId="23989" sId="2">
    <oc r="D11">
      <v>26115</v>
    </oc>
    <nc r="D11">
      <v>26230</v>
    </nc>
  </rcc>
  <rcc rId="23990" sId="2">
    <oc r="D12">
      <v>19820</v>
    </oc>
    <nc r="D12">
      <v>19910</v>
    </nc>
  </rcc>
  <rcc rId="23991" sId="2">
    <oc r="D13">
      <v>27700</v>
    </oc>
    <nc r="D13">
      <v>28195</v>
    </nc>
  </rcc>
  <rcc rId="23992" sId="2">
    <oc r="D14">
      <v>20425</v>
    </oc>
    <nc r="D14">
      <v>20585</v>
    </nc>
  </rcc>
  <rcc rId="23993" sId="2">
    <oc r="D15">
      <v>38655</v>
    </oc>
    <nc r="D15">
      <v>38885</v>
    </nc>
  </rcc>
  <rcc rId="23994" sId="2">
    <oc r="D16">
      <v>43230</v>
    </oc>
    <nc r="D16">
      <v>43270</v>
    </nc>
  </rcc>
  <rcc rId="23995" sId="2">
    <oc r="D17">
      <v>31985</v>
    </oc>
    <nc r="D17">
      <v>32245</v>
    </nc>
  </rcc>
  <rcc rId="23996" sId="2">
    <oc r="D18">
      <v>15405</v>
    </oc>
    <nc r="D18">
      <v>15590</v>
    </nc>
  </rcc>
  <rcc rId="23997" sId="2">
    <oc r="D19">
      <v>2265</v>
    </oc>
    <nc r="D19">
      <v>2330</v>
    </nc>
  </rcc>
  <rcc rId="23998" sId="2">
    <oc r="D20">
      <v>1950</v>
    </oc>
    <nc r="D20">
      <v>2060</v>
    </nc>
  </rcc>
  <rcc rId="23999" sId="2">
    <oc r="D21">
      <v>26025</v>
    </oc>
    <nc r="D21">
      <v>26400</v>
    </nc>
  </rcc>
  <rcc rId="24000" sId="2">
    <oc r="D22">
      <v>6235</v>
    </oc>
    <nc r="D22">
      <v>6385</v>
    </nc>
  </rcc>
  <rcc rId="24001" sId="2">
    <oc r="D23">
      <v>185</v>
    </oc>
    <nc r="D23">
      <v>305</v>
    </nc>
  </rcc>
  <rcc rId="24002" sId="2">
    <oc r="D24">
      <v>6980</v>
    </oc>
    <nc r="D24">
      <v>7185</v>
    </nc>
  </rcc>
  <rcc rId="24003" sId="2">
    <oc r="D25">
      <v>13510</v>
    </oc>
    <nc r="D25">
      <v>13660</v>
    </nc>
  </rcc>
  <rcc rId="24004" sId="2">
    <oc r="D26">
      <v>12085</v>
    </oc>
    <nc r="D26">
      <v>12260</v>
    </nc>
  </rcc>
  <rcc rId="24005" sId="2">
    <oc r="D27">
      <v>48920</v>
    </oc>
    <nc r="D27">
      <v>49080</v>
    </nc>
  </rcc>
  <rcc rId="24006" sId="2">
    <oc r="D28">
      <v>11455</v>
    </oc>
    <nc r="D28">
      <v>11570</v>
    </nc>
  </rcc>
  <rcc rId="24007" sId="2">
    <oc r="D29">
      <v>57070</v>
    </oc>
    <nc r="D29">
      <v>58865</v>
    </nc>
  </rcc>
  <rcc rId="24008" sId="2">
    <oc r="D30">
      <v>7195</v>
    </oc>
    <nc r="D30">
      <v>7385</v>
    </nc>
  </rcc>
  <rcc rId="24009" sId="2">
    <oc r="D31">
      <v>2265</v>
    </oc>
    <nc r="D31">
      <v>2305</v>
    </nc>
  </rcc>
  <rcc rId="24010" sId="2">
    <oc r="D32">
      <v>24695</v>
    </oc>
    <nc r="D32">
      <v>24815</v>
    </nc>
  </rcc>
  <rfmt sheetId="2" sqref="D33" start="0" length="0">
    <dxf>
      <fill>
        <patternFill patternType="solid">
          <bgColor theme="0"/>
        </patternFill>
      </fill>
    </dxf>
  </rfmt>
  <rcc rId="24011" sId="2">
    <oc r="D34">
      <v>45690</v>
    </oc>
    <nc r="D34">
      <v>46035</v>
    </nc>
  </rcc>
  <rcc rId="24012" sId="2">
    <oc r="D35">
      <v>55250</v>
    </oc>
    <nc r="D35">
      <v>55415</v>
    </nc>
  </rcc>
  <rcc rId="24013" sId="2">
    <oc r="D36">
      <v>13345</v>
    </oc>
    <nc r="D36">
      <v>13485</v>
    </nc>
  </rcc>
  <rcc rId="24014" sId="2">
    <oc r="D37">
      <v>34455</v>
    </oc>
    <nc r="D37">
      <v>34715</v>
    </nc>
  </rcc>
  <rcc rId="24015" sId="2">
    <oc r="D38">
      <v>39070</v>
    </oc>
    <nc r="D38">
      <v>39575</v>
    </nc>
  </rcc>
  <rcc rId="24016" sId="2">
    <oc r="D39">
      <v>29630</v>
    </oc>
    <nc r="D39">
      <v>29905</v>
    </nc>
  </rcc>
  <rcc rId="24017" sId="2">
    <oc r="D40">
      <v>28270</v>
    </oc>
    <nc r="D40">
      <v>28490</v>
    </nc>
  </rcc>
  <rcc rId="24018" sId="2">
    <oc r="D41">
      <v>29655</v>
    </oc>
    <nc r="D41">
      <v>29905</v>
    </nc>
  </rcc>
  <rcc rId="24019" sId="2">
    <oc r="D42">
      <v>30560</v>
    </oc>
    <nc r="D42">
      <v>30735</v>
    </nc>
  </rcc>
  <rcc rId="24020" sId="2">
    <oc r="D43">
      <v>5300</v>
    </oc>
    <nc r="D43">
      <v>5435</v>
    </nc>
  </rcc>
  <rcc rId="24021" sId="2">
    <oc r="D44">
      <v>32130</v>
    </oc>
    <nc r="D44">
      <v>32425</v>
    </nc>
  </rcc>
  <rcc rId="24022" sId="2">
    <oc r="D45">
      <v>21155</v>
    </oc>
    <nc r="D45">
      <v>21550</v>
    </nc>
  </rcc>
  <rcc rId="24023" sId="2">
    <oc r="D46">
      <v>40335</v>
    </oc>
    <nc r="D46">
      <v>40690</v>
    </nc>
  </rcc>
  <rcc rId="24024" sId="2">
    <oc r="D47">
      <v>51120</v>
    </oc>
    <nc r="D47">
      <v>51400</v>
    </nc>
  </rcc>
  <rcc rId="24025" sId="2">
    <oc r="D48">
      <v>41200</v>
    </oc>
    <nc r="D48">
      <v>41335</v>
    </nc>
  </rcc>
  <rcc rId="24026" sId="2">
    <oc r="D49">
      <v>87835</v>
    </oc>
    <nc r="D49">
      <v>88110</v>
    </nc>
  </rcc>
  <rcc rId="24027" sId="2">
    <oc r="D50">
      <v>74240</v>
    </oc>
    <nc r="D50">
      <v>74955</v>
    </nc>
  </rcc>
  <rcc rId="24028" sId="2">
    <oc r="D51">
      <v>8910</v>
    </oc>
    <nc r="D51">
      <v>9050</v>
    </nc>
  </rcc>
  <rcc rId="24029" sId="2">
    <oc r="D52">
      <v>10815</v>
    </oc>
    <nc r="D52">
      <v>10925</v>
    </nc>
  </rcc>
  <rcc rId="24030" sId="2">
    <oc r="D53">
      <v>19505</v>
    </oc>
    <nc r="D53">
      <v>19780</v>
    </nc>
  </rcc>
  <rcc rId="24031" sId="2">
    <oc r="D54">
      <v>10570</v>
    </oc>
    <nc r="D54">
      <v>10690</v>
    </nc>
  </rcc>
  <rcc rId="24032" sId="2">
    <oc r="D55">
      <v>44215</v>
    </oc>
    <nc r="D55">
      <v>44335</v>
    </nc>
  </rcc>
  <rcc rId="24033" sId="2">
    <oc r="D56">
      <v>10560</v>
    </oc>
    <nc r="D56">
      <v>10670</v>
    </nc>
  </rcc>
  <rcc rId="24034" sId="2">
    <oc r="D58">
      <v>22470</v>
    </oc>
    <nc r="D58">
      <v>22640</v>
    </nc>
  </rcc>
  <rcc rId="24035" sId="2">
    <oc r="D59">
      <v>21980</v>
    </oc>
    <nc r="D59">
      <v>22185</v>
    </nc>
  </rcc>
  <rcc rId="24036" sId="2">
    <oc r="D60">
      <v>12555</v>
    </oc>
    <nc r="D60">
      <v>12690</v>
    </nc>
  </rcc>
  <rcc rId="24037" sId="2">
    <oc r="D61">
      <v>69555</v>
    </oc>
    <nc r="D61">
      <v>69750</v>
    </nc>
  </rcc>
  <rcc rId="24038" sId="2">
    <oc r="D62">
      <v>13140</v>
    </oc>
    <nc r="D62">
      <v>13380</v>
    </nc>
  </rcc>
  <rcc rId="24039" sId="2">
    <oc r="D63">
      <v>2105</v>
    </oc>
    <nc r="D63">
      <v>2110</v>
    </nc>
  </rcc>
  <rcc rId="24040" sId="2">
    <oc r="D64">
      <v>19880</v>
    </oc>
    <nc r="D64">
      <v>19990</v>
    </nc>
  </rcc>
  <rcc rId="24041" sId="2">
    <oc r="D65">
      <v>63065</v>
    </oc>
    <nc r="D65">
      <v>63640</v>
    </nc>
  </rcc>
  <rcc rId="24042" sId="2">
    <oc r="D66">
      <v>29295</v>
    </oc>
    <nc r="D66">
      <v>29345</v>
    </nc>
  </rcc>
  <rcc rId="24043" sId="2">
    <oc r="D67">
      <v>7335</v>
    </oc>
    <nc r="D67">
      <v>7420</v>
    </nc>
  </rcc>
  <rcc rId="24044" sId="2">
    <oc r="D68">
      <v>25750</v>
    </oc>
    <nc r="D68">
      <v>25970</v>
    </nc>
  </rcc>
  <rcc rId="24045" sId="2">
    <oc r="D69">
      <v>53880</v>
    </oc>
    <nc r="D69">
      <v>54200</v>
    </nc>
  </rcc>
  <rcc rId="24046" sId="2">
    <oc r="D70">
      <v>84960</v>
    </oc>
    <nc r="D70">
      <v>85265</v>
    </nc>
  </rcc>
  <rcc rId="24047" sId="2">
    <oc r="D71">
      <v>36090</v>
    </oc>
    <nc r="D71">
      <v>36230</v>
    </nc>
  </rcc>
  <rcc rId="24048" sId="2">
    <oc r="D72">
      <v>5075</v>
    </oc>
    <nc r="D72">
      <v>5255</v>
    </nc>
  </rcc>
  <rcc rId="24049" sId="2">
    <oc r="D73">
      <v>53655</v>
    </oc>
    <nc r="D73">
      <v>54295</v>
    </nc>
  </rcc>
  <rcc rId="24050" sId="2">
    <oc r="D74">
      <v>9170</v>
    </oc>
    <nc r="D74">
      <v>9210</v>
    </nc>
  </rcc>
  <rcc rId="24051" sId="2">
    <oc r="D76">
      <v>25325</v>
    </oc>
    <nc r="D76">
      <v>25465</v>
    </nc>
  </rcc>
  <rcc rId="24052" sId="2">
    <oc r="D77">
      <v>16770</v>
    </oc>
    <nc r="D77">
      <v>17090</v>
    </nc>
  </rcc>
  <rcc rId="24053" sId="2">
    <oc r="D78">
      <v>35170</v>
    </oc>
    <nc r="D78">
      <v>35460</v>
    </nc>
  </rcc>
  <rcc rId="24054" sId="2">
    <oc r="D79">
      <v>7195</v>
    </oc>
    <nc r="D79">
      <v>7325</v>
    </nc>
  </rcc>
  <rcc rId="24055" sId="2">
    <oc r="D80">
      <v>27770</v>
    </oc>
    <nc r="D80">
      <v>27870</v>
    </nc>
  </rcc>
  <rcc rId="24056" sId="2">
    <oc r="D81">
      <v>9470</v>
    </oc>
    <nc r="D81">
      <v>9640</v>
    </nc>
  </rcc>
  <rcc rId="24057" sId="2">
    <oc r="D83">
      <v>7220</v>
    </oc>
    <nc r="D83">
      <v>7335</v>
    </nc>
  </rcc>
  <rcc rId="24058" sId="2">
    <oc r="D84">
      <v>11560</v>
    </oc>
    <nc r="D84">
      <v>11680</v>
    </nc>
  </rcc>
  <rcc rId="24059" sId="2">
    <oc r="D85">
      <v>8855</v>
    </oc>
    <nc r="D85">
      <v>9000</v>
    </nc>
  </rcc>
  <rcc rId="24060" sId="2">
    <oc r="D86">
      <v>35060</v>
    </oc>
    <nc r="D86">
      <v>35615</v>
    </nc>
  </rcc>
  <rcc rId="24061" sId="2">
    <oc r="D87">
      <v>35040</v>
    </oc>
    <nc r="D87">
      <v>35165</v>
    </nc>
  </rcc>
  <rcc rId="24062" sId="2">
    <oc r="D88">
      <v>18500</v>
    </oc>
    <nc r="D88">
      <v>18585</v>
    </nc>
  </rcc>
  <rcc rId="24063" sId="2">
    <oc r="D89">
      <v>67005</v>
    </oc>
    <nc r="D89">
      <v>67195</v>
    </nc>
  </rcc>
  <rcc rId="24064" sId="2">
    <oc r="D90">
      <v>59445</v>
    </oc>
    <nc r="D90">
      <v>59675</v>
    </nc>
  </rcc>
  <rcc rId="24065" sId="2">
    <oc r="D91">
      <v>12375</v>
    </oc>
    <nc r="D91">
      <v>12580</v>
    </nc>
  </rcc>
  <rcc rId="24066" sId="2">
    <oc r="D92">
      <v>11910</v>
    </oc>
    <nc r="D92">
      <v>12060</v>
    </nc>
  </rcc>
  <rcc rId="24067" sId="2">
    <oc r="D94">
      <v>35385</v>
    </oc>
    <nc r="D94">
      <v>35660</v>
    </nc>
  </rcc>
  <rcc rId="24068" sId="2">
    <oc r="D95">
      <v>13450</v>
    </oc>
    <nc r="D95">
      <v>13655</v>
    </nc>
  </rcc>
  <rcc rId="24069" sId="2">
    <oc r="D96">
      <v>40655</v>
    </oc>
    <nc r="D96">
      <v>40810</v>
    </nc>
  </rcc>
  <rcc rId="24070" sId="2">
    <oc r="D97">
      <v>24270</v>
    </oc>
    <nc r="D97">
      <v>24370</v>
    </nc>
  </rcc>
  <rcc rId="24071" sId="2">
    <oc r="D98">
      <v>9305</v>
    </oc>
    <nc r="D98">
      <v>9520</v>
    </nc>
  </rcc>
  <rcc rId="24072" sId="2">
    <oc r="D99">
      <v>12145</v>
    </oc>
    <nc r="D99">
      <v>12235</v>
    </nc>
  </rcc>
  <rcc rId="24073" sId="2">
    <oc r="D100">
      <v>4455</v>
    </oc>
    <nc r="D100">
      <v>4620</v>
    </nc>
  </rcc>
  <rcc rId="24074" sId="2">
    <oc r="D101">
      <v>12765</v>
    </oc>
    <nc r="D101">
      <v>12950</v>
    </nc>
  </rcc>
  <rcc rId="24075" sId="2">
    <oc r="D102">
      <v>51170</v>
    </oc>
    <nc r="D102">
      <v>51425</v>
    </nc>
  </rcc>
  <rcc rId="24076" sId="2">
    <oc r="D103">
      <v>6175</v>
    </oc>
    <nc r="D103">
      <v>6240</v>
    </nc>
  </rcc>
  <rcc rId="24077" sId="2">
    <oc r="D104">
      <v>21270</v>
    </oc>
    <nc r="D104">
      <v>21470</v>
    </nc>
  </rcc>
  <rcc rId="24078" sId="2">
    <oc r="D105">
      <v>20465</v>
    </oc>
    <nc r="D105">
      <v>20525</v>
    </nc>
  </rcc>
  <rcc rId="24079" sId="2">
    <oc r="D106">
      <v>88430</v>
    </oc>
    <nc r="D106">
      <v>88915</v>
    </nc>
  </rcc>
  <rcc rId="24080" sId="2">
    <oc r="D108">
      <v>29140</v>
    </oc>
    <nc r="D108">
      <v>29440</v>
    </nc>
  </rcc>
  <rcc rId="24081" sId="2">
    <oc r="D109">
      <v>19120</v>
    </oc>
    <nc r="D109">
      <v>19470</v>
    </nc>
  </rcc>
  <rcc rId="24082" sId="2">
    <oc r="D110">
      <v>9075</v>
    </oc>
    <nc r="D110">
      <v>9365</v>
    </nc>
  </rcc>
  <rcc rId="24083" sId="2">
    <oc r="D111">
      <v>23285</v>
    </oc>
    <nc r="D111">
      <v>23405</v>
    </nc>
  </rcc>
  <rcc rId="24084" sId="2">
    <oc r="D113">
      <v>55525</v>
    </oc>
    <nc r="D113">
      <v>55715</v>
    </nc>
  </rcc>
  <rcc rId="24085" sId="2">
    <oc r="D114">
      <v>14960</v>
    </oc>
    <nc r="D114">
      <v>15095</v>
    </nc>
  </rcc>
  <rcc rId="24086" sId="2">
    <oc r="D115">
      <v>47610</v>
    </oc>
    <nc r="D115">
      <v>47760</v>
    </nc>
  </rcc>
  <rcc rId="24087" sId="2">
    <oc r="D116">
      <v>20090</v>
    </oc>
    <nc r="D116">
      <v>20235</v>
    </nc>
  </rcc>
  <rcc rId="24088" sId="2">
    <oc r="D117">
      <v>7730</v>
    </oc>
    <nc r="D117">
      <v>7840</v>
    </nc>
  </rcc>
  <rcc rId="24089" sId="2">
    <oc r="E6">
      <v>995</v>
    </oc>
    <nc r="E6"/>
  </rcc>
  <rcc rId="24090" sId="2">
    <oc r="E7">
      <v>22460</v>
    </oc>
    <nc r="E7"/>
  </rcc>
  <rcc rId="24091" sId="2">
    <oc r="E8">
      <v>19520</v>
    </oc>
    <nc r="E8"/>
  </rcc>
  <rcc rId="24092" sId="2">
    <oc r="E9">
      <v>23345</v>
    </oc>
    <nc r="E9"/>
  </rcc>
  <rcc rId="24093" sId="2">
    <oc r="E10">
      <v>108975</v>
    </oc>
    <nc r="E10"/>
  </rcc>
  <rcc rId="24094" sId="2">
    <oc r="E11">
      <v>26230</v>
    </oc>
    <nc r="E11"/>
  </rcc>
  <rcc rId="24095" sId="2">
    <oc r="E12">
      <v>19910</v>
    </oc>
    <nc r="E12"/>
  </rcc>
  <rcc rId="24096" sId="2">
    <oc r="E13">
      <v>28195</v>
    </oc>
    <nc r="E13"/>
  </rcc>
  <rcc rId="24097" sId="2">
    <oc r="E14">
      <v>20585</v>
    </oc>
    <nc r="E14"/>
  </rcc>
  <rcc rId="24098" sId="2">
    <oc r="E15">
      <v>38885</v>
    </oc>
    <nc r="E15"/>
  </rcc>
  <rcc rId="24099" sId="2">
    <oc r="E16">
      <v>43270</v>
    </oc>
    <nc r="E16"/>
  </rcc>
  <rcc rId="24100" sId="2">
    <oc r="E17">
      <v>32245</v>
    </oc>
    <nc r="E17"/>
  </rcc>
  <rcc rId="24101" sId="2">
    <oc r="E18">
      <v>15590</v>
    </oc>
    <nc r="E18"/>
  </rcc>
  <rcc rId="24102" sId="2">
    <oc r="E19">
      <v>2330</v>
    </oc>
    <nc r="E19"/>
  </rcc>
  <rcc rId="24103" sId="2">
    <oc r="E20">
      <v>2060</v>
    </oc>
    <nc r="E20"/>
  </rcc>
  <rcc rId="24104" sId="2">
    <oc r="E21">
      <v>26400</v>
    </oc>
    <nc r="E21"/>
  </rcc>
  <rcc rId="24105" sId="2">
    <oc r="E22">
      <v>6385</v>
    </oc>
    <nc r="E22"/>
  </rcc>
  <rcc rId="24106" sId="2">
    <oc r="E23">
      <v>305</v>
    </oc>
    <nc r="E23"/>
  </rcc>
  <rcc rId="24107" sId="2">
    <oc r="E24">
      <v>7185</v>
    </oc>
    <nc r="E24"/>
  </rcc>
  <rcc rId="24108" sId="2">
    <oc r="E25">
      <v>13660</v>
    </oc>
    <nc r="E25"/>
  </rcc>
  <rcc rId="24109" sId="2">
    <oc r="E26">
      <v>12260</v>
    </oc>
    <nc r="E26"/>
  </rcc>
  <rcc rId="24110" sId="2">
    <oc r="E27">
      <v>49080</v>
    </oc>
    <nc r="E27"/>
  </rcc>
  <rcc rId="24111" sId="2">
    <oc r="E28">
      <v>11570</v>
    </oc>
    <nc r="E28"/>
  </rcc>
  <rcc rId="24112" sId="2">
    <oc r="E29">
      <v>58865</v>
    </oc>
    <nc r="E29"/>
  </rcc>
  <rcc rId="24113" sId="2">
    <oc r="E30">
      <v>7385</v>
    </oc>
    <nc r="E30"/>
  </rcc>
  <rcc rId="24114" sId="2">
    <oc r="E31">
      <v>2305</v>
    </oc>
    <nc r="E31"/>
  </rcc>
  <rcc rId="24115" sId="2">
    <oc r="E32">
      <v>24815</v>
    </oc>
    <nc r="E32"/>
  </rcc>
  <rcc rId="24116" sId="2">
    <oc r="E34">
      <v>46035</v>
    </oc>
    <nc r="E34"/>
  </rcc>
  <rcc rId="24117" sId="2">
    <oc r="E35">
      <v>55415</v>
    </oc>
    <nc r="E35"/>
  </rcc>
  <rcc rId="24118" sId="2">
    <oc r="E36">
      <v>13485</v>
    </oc>
    <nc r="E36"/>
  </rcc>
  <rcc rId="24119" sId="2">
    <oc r="E37">
      <v>34715</v>
    </oc>
    <nc r="E37"/>
  </rcc>
  <rcc rId="24120" sId="2">
    <oc r="E38">
      <v>39575</v>
    </oc>
    <nc r="E38"/>
  </rcc>
  <rcc rId="24121" sId="2">
    <oc r="E39">
      <v>29905</v>
    </oc>
    <nc r="E39"/>
  </rcc>
  <rcc rId="24122" sId="2">
    <oc r="E40">
      <v>28490</v>
    </oc>
    <nc r="E40"/>
  </rcc>
  <rcc rId="24123" sId="2">
    <oc r="E41">
      <v>29905</v>
    </oc>
    <nc r="E41"/>
  </rcc>
  <rcc rId="24124" sId="2">
    <oc r="E42">
      <v>30735</v>
    </oc>
    <nc r="E42"/>
  </rcc>
  <rcc rId="24125" sId="2">
    <oc r="E43">
      <v>5435</v>
    </oc>
    <nc r="E43"/>
  </rcc>
  <rcc rId="24126" sId="2">
    <oc r="E44">
      <v>32425</v>
    </oc>
    <nc r="E44"/>
  </rcc>
  <rcc rId="24127" sId="2">
    <oc r="E45">
      <v>21550</v>
    </oc>
    <nc r="E45"/>
  </rcc>
  <rcc rId="24128" sId="2">
    <oc r="E46">
      <v>40690</v>
    </oc>
    <nc r="E46"/>
  </rcc>
  <rcc rId="24129" sId="2">
    <oc r="E47">
      <v>51400</v>
    </oc>
    <nc r="E47"/>
  </rcc>
  <rcc rId="24130" sId="2">
    <oc r="E48">
      <v>41335</v>
    </oc>
    <nc r="E48"/>
  </rcc>
  <rcc rId="24131" sId="2">
    <oc r="E49">
      <v>88110</v>
    </oc>
    <nc r="E49"/>
  </rcc>
  <rcc rId="24132" sId="2">
    <oc r="E50">
      <v>74955</v>
    </oc>
    <nc r="E50"/>
  </rcc>
  <rcc rId="24133" sId="2">
    <oc r="E51">
      <v>9050</v>
    </oc>
    <nc r="E51"/>
  </rcc>
  <rcc rId="24134" sId="2">
    <oc r="E52">
      <v>10925</v>
    </oc>
    <nc r="E52"/>
  </rcc>
  <rcc rId="24135" sId="2">
    <oc r="E53">
      <v>19780</v>
    </oc>
    <nc r="E53"/>
  </rcc>
  <rcc rId="24136" sId="2">
    <oc r="E54">
      <v>10690</v>
    </oc>
    <nc r="E54"/>
  </rcc>
  <rcc rId="24137" sId="2">
    <oc r="E55">
      <v>44335</v>
    </oc>
    <nc r="E55"/>
  </rcc>
  <rcc rId="24138" sId="2">
    <oc r="E56">
      <v>10670</v>
    </oc>
    <nc r="E56"/>
  </rcc>
  <rcc rId="24139" sId="2">
    <oc r="E57">
      <v>83670</v>
    </oc>
    <nc r="E57"/>
  </rcc>
  <rcc rId="24140" sId="2">
    <oc r="E58">
      <v>22640</v>
    </oc>
    <nc r="E58"/>
  </rcc>
  <rcc rId="24141" sId="2">
    <oc r="E59">
      <v>22185</v>
    </oc>
    <nc r="E59"/>
  </rcc>
  <rcc rId="24142" sId="2">
    <oc r="E60">
      <v>12690</v>
    </oc>
    <nc r="E60"/>
  </rcc>
  <rcc rId="24143" sId="2">
    <oc r="E61">
      <v>69750</v>
    </oc>
    <nc r="E61"/>
  </rcc>
  <rcc rId="24144" sId="2">
    <oc r="E62">
      <v>13380</v>
    </oc>
    <nc r="E62"/>
  </rcc>
  <rcc rId="24145" sId="2">
    <oc r="E63">
      <v>2110</v>
    </oc>
    <nc r="E63"/>
  </rcc>
  <rcc rId="24146" sId="2">
    <oc r="E64">
      <v>19990</v>
    </oc>
    <nc r="E64"/>
  </rcc>
  <rcc rId="24147" sId="2">
    <oc r="E65">
      <v>63640</v>
    </oc>
    <nc r="E65"/>
  </rcc>
  <rcc rId="24148" sId="2">
    <oc r="E66">
      <v>29345</v>
    </oc>
    <nc r="E66"/>
  </rcc>
  <rcc rId="24149" sId="2">
    <oc r="E67">
      <v>7420</v>
    </oc>
    <nc r="E67"/>
  </rcc>
  <rcc rId="24150" sId="2">
    <oc r="E68">
      <v>25970</v>
    </oc>
    <nc r="E68"/>
  </rcc>
  <rcc rId="24151" sId="2">
    <oc r="E69">
      <v>54200</v>
    </oc>
    <nc r="E69"/>
  </rcc>
  <rcc rId="24152" sId="2">
    <oc r="E70">
      <v>85265</v>
    </oc>
    <nc r="E70"/>
  </rcc>
  <rcc rId="24153" sId="2">
    <oc r="E71">
      <v>36230</v>
    </oc>
    <nc r="E71"/>
  </rcc>
  <rcc rId="24154" sId="2">
    <oc r="E72">
      <v>5255</v>
    </oc>
    <nc r="E72"/>
  </rcc>
  <rcc rId="24155" sId="2">
    <oc r="E73">
      <v>54295</v>
    </oc>
    <nc r="E73"/>
  </rcc>
  <rcc rId="24156" sId="2">
    <oc r="E74">
      <v>9210</v>
    </oc>
    <nc r="E74"/>
  </rcc>
  <rcc rId="24157" sId="2">
    <oc r="E75">
      <v>270</v>
    </oc>
    <nc r="E75"/>
  </rcc>
  <rcc rId="24158" sId="2">
    <oc r="E76">
      <v>25465</v>
    </oc>
    <nc r="E76"/>
  </rcc>
  <rcc rId="24159" sId="2">
    <oc r="E77">
      <v>17090</v>
    </oc>
    <nc r="E77"/>
  </rcc>
  <rcc rId="24160" sId="2">
    <oc r="E78">
      <v>35460</v>
    </oc>
    <nc r="E78"/>
  </rcc>
  <rcc rId="24161" sId="2">
    <oc r="E79">
      <v>7325</v>
    </oc>
    <nc r="E79"/>
  </rcc>
  <rcc rId="24162" sId="2">
    <oc r="E80">
      <v>27870</v>
    </oc>
    <nc r="E80"/>
  </rcc>
  <rcc rId="24163" sId="2">
    <oc r="E81">
      <v>9640</v>
    </oc>
    <nc r="E81"/>
  </rcc>
  <rcc rId="24164" sId="2">
    <oc r="E83">
      <v>7335</v>
    </oc>
    <nc r="E83"/>
  </rcc>
  <rcc rId="24165" sId="2">
    <oc r="E84">
      <v>11680</v>
    </oc>
    <nc r="E84"/>
  </rcc>
  <rcc rId="24166" sId="2">
    <oc r="E85">
      <v>9000</v>
    </oc>
    <nc r="E85"/>
  </rcc>
  <rcc rId="24167" sId="2">
    <oc r="E86">
      <v>35615</v>
    </oc>
    <nc r="E86"/>
  </rcc>
  <rcc rId="24168" sId="2">
    <oc r="E87">
      <v>35165</v>
    </oc>
    <nc r="E87"/>
  </rcc>
  <rcc rId="24169" sId="2">
    <oc r="E88">
      <v>18585</v>
    </oc>
    <nc r="E88"/>
  </rcc>
  <rcc rId="24170" sId="2">
    <oc r="E89">
      <v>67195</v>
    </oc>
    <nc r="E89"/>
  </rcc>
  <rcc rId="24171" sId="2">
    <oc r="E90">
      <v>59675</v>
    </oc>
    <nc r="E90"/>
  </rcc>
  <rcc rId="24172" sId="2">
    <oc r="E91">
      <v>12580</v>
    </oc>
    <nc r="E91"/>
  </rcc>
  <rcc rId="24173" sId="2">
    <oc r="E92">
      <v>12060</v>
    </oc>
    <nc r="E92"/>
  </rcc>
  <rcc rId="24174" sId="2">
    <oc r="E93">
      <v>655</v>
    </oc>
    <nc r="E93"/>
  </rcc>
  <rcc rId="24175" sId="2">
    <oc r="E94">
      <v>35660</v>
    </oc>
    <nc r="E94"/>
  </rcc>
  <rcc rId="24176" sId="2">
    <oc r="E95">
      <v>13655</v>
    </oc>
    <nc r="E95"/>
  </rcc>
  <rcc rId="24177" sId="2">
    <oc r="E96">
      <v>40810</v>
    </oc>
    <nc r="E96"/>
  </rcc>
  <rcc rId="24178" sId="2">
    <oc r="E97">
      <v>24370</v>
    </oc>
    <nc r="E97"/>
  </rcc>
  <rcc rId="24179" sId="2">
    <oc r="E98">
      <v>9520</v>
    </oc>
    <nc r="E98"/>
  </rcc>
  <rcc rId="24180" sId="2">
    <oc r="E99">
      <v>12235</v>
    </oc>
    <nc r="E99"/>
  </rcc>
  <rcc rId="24181" sId="2">
    <oc r="E100">
      <v>4620</v>
    </oc>
    <nc r="E100"/>
  </rcc>
  <rcc rId="24182" sId="2">
    <oc r="E101">
      <v>12950</v>
    </oc>
    <nc r="E101"/>
  </rcc>
  <rcc rId="24183" sId="2">
    <oc r="E102">
      <v>51425</v>
    </oc>
    <nc r="E102"/>
  </rcc>
  <rcc rId="24184" sId="2">
    <oc r="E103">
      <v>6240</v>
    </oc>
    <nc r="E103"/>
  </rcc>
  <rcc rId="24185" sId="2">
    <oc r="E104">
      <v>21470</v>
    </oc>
    <nc r="E104"/>
  </rcc>
  <rcc rId="24186" sId="2">
    <oc r="E105">
      <v>20525</v>
    </oc>
    <nc r="E105"/>
  </rcc>
  <rcc rId="24187" sId="2">
    <oc r="E106">
      <v>88915</v>
    </oc>
    <nc r="E106"/>
  </rcc>
  <rcc rId="24188" sId="2">
    <oc r="E107">
      <v>11055</v>
    </oc>
    <nc r="E107"/>
  </rcc>
  <rcc rId="24189" sId="2">
    <oc r="E108">
      <v>29440</v>
    </oc>
    <nc r="E108"/>
  </rcc>
  <rcc rId="24190" sId="2">
    <oc r="E109">
      <v>19470</v>
    </oc>
    <nc r="E109"/>
  </rcc>
  <rcc rId="24191" sId="2">
    <oc r="E110">
      <v>9365</v>
    </oc>
    <nc r="E110"/>
  </rcc>
  <rcc rId="24192" sId="2">
    <oc r="E111">
      <v>23405</v>
    </oc>
    <nc r="E111"/>
  </rcc>
  <rcc rId="24193" sId="2">
    <oc r="E112">
      <v>16720</v>
    </oc>
    <nc r="E112"/>
  </rcc>
  <rcc rId="24194" sId="2">
    <oc r="E113">
      <v>55715</v>
    </oc>
    <nc r="E113"/>
  </rcc>
  <rcc rId="24195" sId="2">
    <oc r="E114">
      <v>15095</v>
    </oc>
    <nc r="E114"/>
  </rcc>
  <rcc rId="24196" sId="2">
    <oc r="E115">
      <v>47760</v>
    </oc>
    <nc r="E115"/>
  </rcc>
  <rcc rId="24197" sId="2">
    <oc r="E116">
      <v>20235</v>
    </oc>
    <nc r="E116"/>
  </rcc>
  <rcc rId="24198" sId="2">
    <oc r="E117">
      <v>7840</v>
    </oc>
    <nc r="E117"/>
  </rcc>
  <rcc rId="24199" sId="3">
    <oc r="E2" t="inlineStr">
      <is>
        <t>Февраль</t>
      </is>
    </oc>
    <nc r="E2" t="inlineStr">
      <is>
        <t>Март</t>
      </is>
    </nc>
  </rcc>
  <rcc rId="24200" sId="3">
    <oc r="D7">
      <v>12495</v>
    </oc>
    <nc r="D7">
      <v>12645</v>
    </nc>
  </rcc>
  <rcc rId="24201" sId="3">
    <oc r="D8">
      <v>435</v>
    </oc>
    <nc r="D8">
      <v>485</v>
    </nc>
  </rcc>
  <rcc rId="24202" sId="3">
    <oc r="D9">
      <v>14520</v>
    </oc>
    <nc r="D9">
      <v>14625</v>
    </nc>
  </rcc>
  <rcc rId="24203" sId="3">
    <oc r="D10">
      <v>12840</v>
    </oc>
    <nc r="D10">
      <v>12985</v>
    </nc>
  </rcc>
  <rcc rId="24204" sId="3">
    <oc r="D11">
      <v>875</v>
    </oc>
    <nc r="D11">
      <v>880</v>
    </nc>
  </rcc>
  <rcc rId="24205" sId="3">
    <oc r="D12">
      <v>28245</v>
    </oc>
    <nc r="D12">
      <v>28360</v>
    </nc>
  </rcc>
  <rcc rId="24206" sId="3">
    <oc r="D13">
      <v>9645</v>
    </oc>
    <nc r="D13">
      <v>9930</v>
    </nc>
  </rcc>
  <rcc rId="24207" sId="3">
    <oc r="D14">
      <v>17155</v>
    </oc>
    <nc r="D14">
      <v>17305</v>
    </nc>
  </rcc>
  <rcc rId="24208" sId="3">
    <oc r="D15">
      <v>2405</v>
    </oc>
    <nc r="D15">
      <v>2650</v>
    </nc>
  </rcc>
  <rcc rId="24209" sId="3">
    <oc r="D16">
      <v>76735</v>
    </oc>
    <nc r="D16">
      <v>76805</v>
    </nc>
  </rcc>
  <rcc rId="24210" sId="3">
    <oc r="D17">
      <v>37345</v>
    </oc>
    <nc r="D17">
      <v>38120</v>
    </nc>
  </rcc>
  <rcc rId="24211" sId="3">
    <oc r="D18">
      <v>14330</v>
    </oc>
    <nc r="D18">
      <v>14500</v>
    </nc>
  </rcc>
  <rcc rId="24212" sId="3">
    <oc r="D19">
      <v>149330</v>
    </oc>
    <nc r="D19">
      <v>149890</v>
    </nc>
  </rcc>
  <rcc rId="24213" sId="3">
    <oc r="D20">
      <v>5935</v>
    </oc>
    <nc r="D20">
      <v>5945</v>
    </nc>
  </rcc>
  <rcc rId="24214" sId="3">
    <oc r="D21">
      <v>12260</v>
    </oc>
    <nc r="D21">
      <v>12445</v>
    </nc>
  </rcc>
  <rcc rId="24215" sId="3">
    <oc r="D22">
      <v>12500</v>
    </oc>
    <nc r="D22">
      <v>12615</v>
    </nc>
  </rcc>
  <rcc rId="24216" sId="3">
    <oc r="D23">
      <v>37655</v>
    </oc>
    <nc r="D23">
      <v>37750</v>
    </nc>
  </rcc>
  <rcc rId="24217" sId="3">
    <oc r="D24">
      <v>52075</v>
    </oc>
    <nc r="D24">
      <v>52430</v>
    </nc>
  </rcc>
  <rcc rId="24218" sId="3">
    <oc r="D25">
      <v>11565</v>
    </oc>
    <nc r="D25">
      <v>11640</v>
    </nc>
  </rcc>
  <rcc rId="24219" sId="3">
    <oc r="D27">
      <v>24040</v>
    </oc>
    <nc r="D27">
      <v>25825</v>
    </nc>
  </rcc>
  <rcc rId="24220" sId="3">
    <oc r="D28">
      <v>30225</v>
    </oc>
    <nc r="D28">
      <v>30450</v>
    </nc>
  </rcc>
  <rcc rId="24221" sId="3">
    <oc r="D29">
      <v>30935</v>
    </oc>
    <nc r="D29">
      <v>31095</v>
    </nc>
  </rcc>
  <rcc rId="24222" sId="3">
    <oc r="D30">
      <v>28560</v>
    </oc>
    <nc r="D30">
      <v>28890</v>
    </nc>
  </rcc>
  <rcc rId="24223" sId="3">
    <oc r="D31">
      <v>61205</v>
    </oc>
    <nc r="D31">
      <v>61755</v>
    </nc>
  </rcc>
  <rcc rId="24224" sId="3">
    <oc r="E7">
      <v>12645</v>
    </oc>
    <nc r="E7"/>
  </rcc>
  <rcc rId="24225" sId="3">
    <oc r="E8">
      <v>485</v>
    </oc>
    <nc r="E8"/>
  </rcc>
  <rcc rId="24226" sId="3">
    <oc r="E9">
      <v>14625</v>
    </oc>
    <nc r="E9"/>
  </rcc>
  <rcc rId="24227" sId="3">
    <oc r="E10">
      <v>12985</v>
    </oc>
    <nc r="E10"/>
  </rcc>
  <rcc rId="24228" sId="3">
    <oc r="E11">
      <v>880</v>
    </oc>
    <nc r="E11"/>
  </rcc>
  <rcc rId="24229" sId="3">
    <oc r="E12">
      <v>28360</v>
    </oc>
    <nc r="E12"/>
  </rcc>
  <rcc rId="24230" sId="3">
    <oc r="E13">
      <v>9930</v>
    </oc>
    <nc r="E13"/>
  </rcc>
  <rcc rId="24231" sId="3">
    <oc r="E14">
      <v>17305</v>
    </oc>
    <nc r="E14"/>
  </rcc>
  <rcc rId="24232" sId="3">
    <oc r="E15">
      <v>2650</v>
    </oc>
    <nc r="E15"/>
  </rcc>
  <rcc rId="24233" sId="3">
    <oc r="E16">
      <v>76805</v>
    </oc>
    <nc r="E16"/>
  </rcc>
  <rcc rId="24234" sId="3">
    <oc r="E17">
      <v>38120</v>
    </oc>
    <nc r="E17"/>
  </rcc>
  <rcc rId="24235" sId="3">
    <oc r="E18">
      <v>14500</v>
    </oc>
    <nc r="E18"/>
  </rcc>
  <rcc rId="24236" sId="3">
    <oc r="E19">
      <v>149890</v>
    </oc>
    <nc r="E19"/>
  </rcc>
  <rcc rId="24237" sId="3">
    <oc r="E20">
      <v>5945</v>
    </oc>
    <nc r="E20"/>
  </rcc>
  <rcc rId="24238" sId="3">
    <oc r="E21">
      <v>12445</v>
    </oc>
    <nc r="E21"/>
  </rcc>
  <rcc rId="24239" sId="3">
    <oc r="E22">
      <v>12615</v>
    </oc>
    <nc r="E22"/>
  </rcc>
  <rcc rId="24240" sId="3">
    <oc r="E23">
      <v>37750</v>
    </oc>
    <nc r="E23"/>
  </rcc>
  <rcc rId="24241" sId="3">
    <oc r="E24">
      <v>52430</v>
    </oc>
    <nc r="E24"/>
  </rcc>
  <rcc rId="24242" sId="3">
    <oc r="E25">
      <v>11640</v>
    </oc>
    <nc r="E25"/>
  </rcc>
  <rcc rId="24243" sId="3">
    <oc r="E26">
      <v>15</v>
    </oc>
    <nc r="E26"/>
  </rcc>
  <rcc rId="24244" sId="3">
    <oc r="E27">
      <v>25825</v>
    </oc>
    <nc r="E27"/>
  </rcc>
  <rcc rId="24245" sId="3">
    <oc r="E28">
      <v>30450</v>
    </oc>
    <nc r="E28"/>
  </rcc>
  <rcc rId="24246" sId="3">
    <oc r="E29">
      <v>31095</v>
    </oc>
    <nc r="E29"/>
  </rcc>
  <rcc rId="24247" sId="3">
    <oc r="E30">
      <v>28890</v>
    </oc>
    <nc r="E30"/>
  </rcc>
  <rcc rId="24248" sId="3">
    <oc r="E31">
      <v>61755</v>
    </oc>
    <nc r="E31"/>
  </rcc>
  <rcc rId="24249" sId="4">
    <oc r="E2" t="inlineStr">
      <is>
        <t>Февраль</t>
      </is>
    </oc>
    <nc r="E2" t="inlineStr">
      <is>
        <t>Март</t>
      </is>
    </nc>
  </rcc>
  <rcc rId="24250" sId="4">
    <oc r="D7">
      <v>8010</v>
    </oc>
    <nc r="D7">
      <v>8045</v>
    </nc>
  </rcc>
  <rcc rId="24251" sId="4">
    <oc r="D8">
      <v>50225</v>
    </oc>
    <nc r="D8">
      <v>50540</v>
    </nc>
  </rcc>
  <rcc rId="24252" sId="4">
    <oc r="D9">
      <v>4330</v>
    </oc>
    <nc r="D9">
      <v>4500</v>
    </nc>
  </rcc>
  <rcc rId="24253" sId="4">
    <oc r="D10">
      <v>20780</v>
    </oc>
    <nc r="D10">
      <v>21150</v>
    </nc>
  </rcc>
  <rcc rId="24254" sId="4">
    <oc r="D11">
      <v>12900</v>
    </oc>
    <nc r="D11">
      <v>13055</v>
    </nc>
  </rcc>
  <rcc rId="24255" sId="4">
    <oc r="D12">
      <v>45100</v>
    </oc>
    <nc r="D12">
      <v>45255</v>
    </nc>
  </rcc>
  <rcc rId="24256" sId="4">
    <oc r="D13">
      <v>16855</v>
    </oc>
    <nc r="D13">
      <v>17010</v>
    </nc>
  </rcc>
  <rcc rId="24257" sId="4">
    <oc r="D14">
      <v>9270</v>
    </oc>
    <nc r="D14">
      <v>9320</v>
    </nc>
  </rcc>
  <rcc rId="24258" sId="4">
    <oc r="D15">
      <v>25550</v>
    </oc>
    <nc r="D15">
      <v>25835</v>
    </nc>
  </rcc>
  <rcc rId="24259" sId="4">
    <oc r="D16">
      <v>23690</v>
    </oc>
    <nc r="D16">
      <v>24320</v>
    </nc>
  </rcc>
  <rcc rId="24260" sId="4">
    <oc r="D17">
      <v>29045</v>
    </oc>
    <nc r="D17">
      <v>29290</v>
    </nc>
  </rcc>
  <rcc rId="24261" sId="4">
    <oc r="D18">
      <v>30880</v>
    </oc>
    <nc r="D18">
      <v>31225</v>
    </nc>
  </rcc>
  <rcc rId="24262" sId="4">
    <oc r="D19">
      <v>51580</v>
    </oc>
    <nc r="D19">
      <v>51880</v>
    </nc>
  </rcc>
  <rcc rId="24263" sId="4">
    <oc r="D20">
      <v>3680</v>
    </oc>
    <nc r="D20">
      <v>3795</v>
    </nc>
  </rcc>
  <rcc rId="24264" sId="4">
    <oc r="D21">
      <v>7495</v>
    </oc>
    <nc r="D21">
      <v>7755</v>
    </nc>
  </rcc>
  <rcc rId="24265" sId="4">
    <oc r="D22">
      <v>20770</v>
    </oc>
    <nc r="D22">
      <v>21055</v>
    </nc>
  </rcc>
  <rcc rId="24266" sId="4">
    <oc r="D23">
      <v>48950</v>
    </oc>
    <nc r="D23">
      <v>48995</v>
    </nc>
  </rcc>
  <rcc rId="24267" sId="4">
    <oc r="D24">
      <v>28060</v>
    </oc>
    <nc r="D24">
      <v>28400</v>
    </nc>
  </rcc>
  <rcc rId="24268" sId="4">
    <oc r="D25">
      <v>33255</v>
    </oc>
    <nc r="D25">
      <v>33440</v>
    </nc>
  </rcc>
  <rcc rId="24269" sId="4">
    <oc r="D26">
      <v>15760</v>
    </oc>
    <nc r="D26">
      <v>16050</v>
    </nc>
  </rcc>
  <rcc rId="24270" sId="4">
    <oc r="D27">
      <v>14065</v>
    </oc>
    <nc r="D27">
      <v>14285</v>
    </nc>
  </rcc>
  <rcc rId="24271" sId="4">
    <oc r="D28">
      <v>56760</v>
    </oc>
    <nc r="D28">
      <v>56985</v>
    </nc>
  </rcc>
  <rcc rId="24272" sId="4">
    <oc r="D29">
      <v>32890</v>
    </oc>
    <nc r="D29">
      <v>33175</v>
    </nc>
  </rcc>
  <rcc rId="24273" sId="4" odxf="1" dxf="1">
    <oc r="D30">
      <v>50885</v>
    </oc>
    <nc r="D30">
      <v>50985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4274" sId="4">
    <oc r="D31">
      <v>20575</v>
    </oc>
    <nc r="D31">
      <v>20760</v>
    </nc>
  </rcc>
  <rcc rId="24275" sId="4">
    <oc r="D32">
      <v>27875</v>
    </oc>
    <nc r="D32">
      <v>28195</v>
    </nc>
  </rcc>
  <rcc rId="24276" sId="4">
    <oc r="D33">
      <v>37545</v>
    </oc>
    <nc r="D33">
      <v>37680</v>
    </nc>
  </rcc>
  <rcc rId="24277" sId="4">
    <oc r="D34">
      <v>17330</v>
    </oc>
    <nc r="D34">
      <v>17625</v>
    </nc>
  </rcc>
  <rcc rId="24278" sId="4">
    <oc r="D35">
      <v>11510</v>
    </oc>
    <nc r="D35">
      <v>11575</v>
    </nc>
  </rcc>
  <rcc rId="24279" sId="4">
    <oc r="D36">
      <v>45455</v>
    </oc>
    <nc r="D36">
      <v>45955</v>
    </nc>
  </rcc>
  <rcc rId="24280" sId="4">
    <oc r="D37">
      <v>37695</v>
    </oc>
    <nc r="D37">
      <v>37905</v>
    </nc>
  </rcc>
  <rcc rId="24281" sId="4">
    <oc r="D38">
      <v>10985</v>
    </oc>
    <nc r="D38">
      <v>11160</v>
    </nc>
  </rcc>
  <rcc rId="24282" sId="4">
    <oc r="D39">
      <v>41980</v>
    </oc>
    <nc r="D39">
      <v>42065</v>
    </nc>
  </rcc>
  <rcc rId="24283" sId="4">
    <oc r="D40">
      <v>36760</v>
    </oc>
    <nc r="D40">
      <v>36910</v>
    </nc>
  </rcc>
  <rcc rId="24284" sId="4">
    <oc r="D41">
      <v>4250</v>
    </oc>
    <nc r="D41">
      <v>4255</v>
    </nc>
  </rcc>
  <rcc rId="24285" sId="4">
    <oc r="D42">
      <v>97050</v>
    </oc>
    <nc r="D42">
      <v>97555</v>
    </nc>
  </rcc>
  <rcc rId="24286" sId="4">
    <oc r="D43">
      <v>7640</v>
    </oc>
    <nc r="D43">
      <v>7985</v>
    </nc>
  </rcc>
  <rcc rId="24287" sId="4">
    <oc r="D44">
      <v>1045</v>
    </oc>
    <nc r="D44">
      <v>1170</v>
    </nc>
  </rcc>
  <rcc rId="24288" sId="4">
    <oc r="D45">
      <v>86030</v>
    </oc>
    <nc r="D45">
      <v>86330</v>
    </nc>
  </rcc>
  <rcc rId="24289" sId="4">
    <oc r="D46">
      <v>8085</v>
    </oc>
    <nc r="D46">
      <v>8225</v>
    </nc>
  </rcc>
  <rcc rId="24290" sId="4">
    <oc r="D47">
      <v>10580</v>
    </oc>
    <nc r="D47">
      <v>10700</v>
    </nc>
  </rcc>
  <rcc rId="24291" sId="4">
    <oc r="D48">
      <v>54105</v>
    </oc>
    <nc r="D48">
      <v>54265</v>
    </nc>
  </rcc>
  <rcc rId="24292" sId="4">
    <oc r="D49">
      <v>13740</v>
    </oc>
    <nc r="D49">
      <v>13875</v>
    </nc>
  </rcc>
  <rcc rId="24293" sId="4">
    <oc r="D50">
      <v>30940</v>
    </oc>
    <nc r="D50">
      <v>31165</v>
    </nc>
  </rcc>
  <rcc rId="24294" sId="4">
    <oc r="D51">
      <v>14325</v>
    </oc>
    <nc r="D51">
      <v>14530</v>
    </nc>
  </rcc>
  <rcc rId="24295" sId="4">
    <oc r="D52">
      <v>9335</v>
    </oc>
    <nc r="D52">
      <v>9440</v>
    </nc>
  </rcc>
  <rcc rId="24296" sId="4">
    <oc r="D53">
      <v>19010</v>
    </oc>
    <nc r="D53">
      <v>19170</v>
    </nc>
  </rcc>
  <rcc rId="24297" sId="4">
    <oc r="D54">
      <v>5645</v>
    </oc>
    <nc r="D54">
      <v>5705</v>
    </nc>
  </rcc>
  <rcc rId="24298" sId="4">
    <oc r="D55">
      <v>51900</v>
    </oc>
    <nc r="D55">
      <v>52220</v>
    </nc>
  </rcc>
  <rcc rId="24299" sId="4">
    <oc r="D56">
      <v>46955</v>
    </oc>
    <nc r="D56">
      <v>48070</v>
    </nc>
  </rcc>
  <rcc rId="24300" sId="4">
    <oc r="D57">
      <v>5265</v>
    </oc>
    <nc r="D57">
      <v>5340</v>
    </nc>
  </rcc>
  <rcc rId="24301" sId="4">
    <oc r="D58">
      <v>27645</v>
    </oc>
    <nc r="D58">
      <v>27865</v>
    </nc>
  </rcc>
  <rcc rId="24302" sId="4">
    <oc r="D59">
      <v>11940</v>
    </oc>
    <nc r="D59">
      <v>12085</v>
    </nc>
  </rcc>
  <rcc rId="24303" sId="4">
    <oc r="E7">
      <v>8045</v>
    </oc>
    <nc r="E7"/>
  </rcc>
  <rcc rId="24304" sId="4">
    <oc r="E8">
      <v>50540</v>
    </oc>
    <nc r="E8"/>
  </rcc>
  <rcc rId="24305" sId="4">
    <oc r="E9">
      <v>4500</v>
    </oc>
    <nc r="E9"/>
  </rcc>
  <rcc rId="24306" sId="4">
    <oc r="E10">
      <v>21150</v>
    </oc>
    <nc r="E10"/>
  </rcc>
  <rcc rId="24307" sId="4">
    <oc r="E11">
      <v>13055</v>
    </oc>
    <nc r="E11"/>
  </rcc>
  <rcc rId="24308" sId="4">
    <oc r="E12">
      <v>45255</v>
    </oc>
    <nc r="E12"/>
  </rcc>
  <rcc rId="24309" sId="4">
    <oc r="E13">
      <v>17010</v>
    </oc>
    <nc r="E13"/>
  </rcc>
  <rcc rId="24310" sId="4">
    <oc r="E14">
      <v>9320</v>
    </oc>
    <nc r="E14"/>
  </rcc>
  <rcc rId="24311" sId="4">
    <oc r="E15">
      <v>25835</v>
    </oc>
    <nc r="E15"/>
  </rcc>
  <rcc rId="24312" sId="4">
    <oc r="E16">
      <v>24320</v>
    </oc>
    <nc r="E16"/>
  </rcc>
  <rcc rId="24313" sId="4">
    <oc r="E17">
      <v>29290</v>
    </oc>
    <nc r="E17"/>
  </rcc>
  <rcc rId="24314" sId="4">
    <oc r="E18">
      <v>31225</v>
    </oc>
    <nc r="E18"/>
  </rcc>
  <rcc rId="24315" sId="4">
    <oc r="E19">
      <v>51880</v>
    </oc>
    <nc r="E19"/>
  </rcc>
  <rcc rId="24316" sId="4">
    <oc r="E20">
      <v>3795</v>
    </oc>
    <nc r="E20"/>
  </rcc>
  <rcc rId="24317" sId="4">
    <oc r="E21">
      <v>7755</v>
    </oc>
    <nc r="E21"/>
  </rcc>
  <rcc rId="24318" sId="4">
    <oc r="E22">
      <v>21055</v>
    </oc>
    <nc r="E22"/>
  </rcc>
  <rcc rId="24319" sId="4">
    <oc r="E23">
      <v>48995</v>
    </oc>
    <nc r="E23"/>
  </rcc>
  <rcc rId="24320" sId="4">
    <oc r="E24">
      <v>28400</v>
    </oc>
    <nc r="E24"/>
  </rcc>
  <rcc rId="24321" sId="4">
    <oc r="E25">
      <v>33440</v>
    </oc>
    <nc r="E25"/>
  </rcc>
  <rcc rId="24322" sId="4">
    <oc r="E26">
      <v>16050</v>
    </oc>
    <nc r="E26"/>
  </rcc>
  <rcc rId="24323" sId="4">
    <oc r="E27">
      <v>14285</v>
    </oc>
    <nc r="E27"/>
  </rcc>
  <rcc rId="24324" sId="4">
    <oc r="E28">
      <v>56985</v>
    </oc>
    <nc r="E28"/>
  </rcc>
  <rcc rId="24325" sId="4">
    <oc r="E29">
      <v>33175</v>
    </oc>
    <nc r="E29"/>
  </rcc>
  <rcc rId="24326" sId="4">
    <oc r="E30">
      <v>50985</v>
    </oc>
    <nc r="E30"/>
  </rcc>
  <rcc rId="24327" sId="4">
    <oc r="E31">
      <v>20760</v>
    </oc>
    <nc r="E31"/>
  </rcc>
  <rcc rId="24328" sId="4">
    <oc r="E32">
      <v>28195</v>
    </oc>
    <nc r="E32"/>
  </rcc>
  <rcc rId="24329" sId="4">
    <oc r="E33">
      <v>37680</v>
    </oc>
    <nc r="E33"/>
  </rcc>
  <rcc rId="24330" sId="4">
    <oc r="E34">
      <v>17625</v>
    </oc>
    <nc r="E34"/>
  </rcc>
  <rcc rId="24331" sId="4">
    <oc r="E35">
      <v>11575</v>
    </oc>
    <nc r="E35"/>
  </rcc>
  <rcc rId="24332" sId="4">
    <oc r="E36">
      <v>45955</v>
    </oc>
    <nc r="E36"/>
  </rcc>
  <rcc rId="24333" sId="4">
    <oc r="E37">
      <v>37905</v>
    </oc>
    <nc r="E37"/>
  </rcc>
  <rcc rId="24334" sId="4">
    <oc r="E38">
      <v>11160</v>
    </oc>
    <nc r="E38"/>
  </rcc>
  <rcc rId="24335" sId="4">
    <oc r="E39">
      <v>42065</v>
    </oc>
    <nc r="E39"/>
  </rcc>
  <rcc rId="24336" sId="4">
    <oc r="E40">
      <v>36910</v>
    </oc>
    <nc r="E40"/>
  </rcc>
  <rcc rId="24337" sId="4">
    <oc r="E41">
      <v>4255</v>
    </oc>
    <nc r="E41"/>
  </rcc>
  <rcc rId="24338" sId="4">
    <oc r="E42">
      <v>97555</v>
    </oc>
    <nc r="E42"/>
  </rcc>
  <rcc rId="24339" sId="4">
    <oc r="E43">
      <v>7985</v>
    </oc>
    <nc r="E43"/>
  </rcc>
  <rcc rId="24340" sId="4">
    <oc r="E44">
      <v>1170</v>
    </oc>
    <nc r="E44"/>
  </rcc>
  <rcc rId="24341" sId="4">
    <oc r="E45">
      <v>86330</v>
    </oc>
    <nc r="E45"/>
  </rcc>
  <rcc rId="24342" sId="4">
    <oc r="E46">
      <v>8225</v>
    </oc>
    <nc r="E46"/>
  </rcc>
  <rcc rId="24343" sId="4">
    <oc r="E47">
      <v>10700</v>
    </oc>
    <nc r="E47"/>
  </rcc>
  <rcc rId="24344" sId="4">
    <oc r="E48">
      <v>54265</v>
    </oc>
    <nc r="E48"/>
  </rcc>
  <rcc rId="24345" sId="4">
    <oc r="E49">
      <v>13875</v>
    </oc>
    <nc r="E49"/>
  </rcc>
  <rcc rId="24346" sId="4">
    <oc r="E50">
      <v>31165</v>
    </oc>
    <nc r="E50"/>
  </rcc>
  <rcc rId="24347" sId="4">
    <oc r="E51">
      <v>14530</v>
    </oc>
    <nc r="E51"/>
  </rcc>
  <rcc rId="24348" sId="4">
    <oc r="E52">
      <v>9440</v>
    </oc>
    <nc r="E52"/>
  </rcc>
  <rcc rId="24349" sId="4">
    <oc r="E53">
      <v>19170</v>
    </oc>
    <nc r="E53"/>
  </rcc>
  <rcc rId="24350" sId="4">
    <oc r="E54">
      <v>5705</v>
    </oc>
    <nc r="E54"/>
  </rcc>
  <rcc rId="24351" sId="4">
    <oc r="E55">
      <v>52220</v>
    </oc>
    <nc r="E55"/>
  </rcc>
  <rcc rId="24352" sId="4">
    <oc r="E56">
      <v>48070</v>
    </oc>
    <nc r="E56"/>
  </rcc>
  <rcc rId="24353" sId="4">
    <oc r="E57">
      <v>5340</v>
    </oc>
    <nc r="E57"/>
  </rcc>
  <rcc rId="24354" sId="4">
    <oc r="E58">
      <v>27865</v>
    </oc>
    <nc r="E58"/>
  </rcc>
  <rcc rId="24355" sId="4">
    <oc r="E59">
      <v>12085</v>
    </oc>
    <nc r="E59"/>
  </rcc>
  <rcc rId="24356" sId="5">
    <oc r="E2" t="inlineStr">
      <is>
        <t>Февраль</t>
      </is>
    </oc>
    <nc r="E2" t="inlineStr">
      <is>
        <t>Март</t>
      </is>
    </nc>
  </rcc>
  <rcc rId="24357" sId="5">
    <oc r="D6">
      <v>13240</v>
    </oc>
    <nc r="D6">
      <v>13360</v>
    </nc>
  </rcc>
  <rcc rId="24358" sId="5">
    <oc r="D7">
      <v>5330</v>
    </oc>
    <nc r="D7">
      <v>5360</v>
    </nc>
  </rcc>
  <rcc rId="24359" sId="5">
    <oc r="D8">
      <v>12410</v>
    </oc>
    <nc r="D8">
      <v>12930</v>
    </nc>
  </rcc>
  <rcc rId="24360" sId="5">
    <oc r="D9">
      <v>9320</v>
    </oc>
    <nc r="D9">
      <v>9560</v>
    </nc>
  </rcc>
  <rcc rId="24361" sId="5">
    <oc r="D10">
      <v>18685</v>
    </oc>
    <nc r="D10">
      <v>18945</v>
    </nc>
  </rcc>
  <rcc rId="24362" sId="5">
    <oc r="D11">
      <v>45415</v>
    </oc>
    <nc r="D11">
      <v>45495</v>
    </nc>
  </rcc>
  <rcc rId="24363" sId="5">
    <oc r="D12">
      <v>18530</v>
    </oc>
    <nc r="D12">
      <v>19005</v>
    </nc>
  </rcc>
  <rcc rId="24364" sId="5">
    <oc r="D13">
      <v>13080</v>
    </oc>
    <nc r="D13">
      <v>13205</v>
    </nc>
  </rcc>
  <rcc rId="24365" sId="5">
    <oc r="D14">
      <v>69600</v>
    </oc>
    <nc r="D14">
      <v>69860</v>
    </nc>
  </rcc>
  <rcc rId="24366" sId="5">
    <oc r="D15">
      <v>20160</v>
    </oc>
    <nc r="D15">
      <v>20215</v>
    </nc>
  </rcc>
  <rcc rId="24367" sId="5">
    <oc r="D16">
      <v>5970</v>
    </oc>
    <nc r="D16">
      <v>6125</v>
    </nc>
  </rcc>
  <rcc rId="24368" sId="5">
    <oc r="D17">
      <v>32510</v>
    </oc>
    <nc r="D17">
      <v>32565</v>
    </nc>
  </rcc>
  <rcc rId="24369" sId="5">
    <oc r="D18">
      <v>17395</v>
    </oc>
    <nc r="D18">
      <v>17695</v>
    </nc>
  </rcc>
  <rcc rId="24370" sId="5">
    <oc r="D19">
      <v>11745</v>
    </oc>
    <nc r="D19">
      <v>12160</v>
    </nc>
  </rcc>
  <rcc rId="24371" sId="5">
    <oc r="D20">
      <v>51340</v>
    </oc>
    <nc r="D20">
      <v>51710</v>
    </nc>
  </rcc>
  <rcc rId="24372" sId="5">
    <oc r="D21">
      <v>69610</v>
    </oc>
    <nc r="D21">
      <v>69740</v>
    </nc>
  </rcc>
  <rcc rId="24373" sId="5">
    <oc r="D22">
      <v>51180</v>
    </oc>
    <nc r="D22">
      <v>51525</v>
    </nc>
  </rcc>
  <rcc rId="24374" sId="5">
    <oc r="D23">
      <v>10705</v>
    </oc>
    <nc r="D23">
      <v>10835</v>
    </nc>
  </rcc>
  <rcc rId="24375" sId="5">
    <oc r="D24">
      <v>7250</v>
    </oc>
    <nc r="D24">
      <v>7365</v>
    </nc>
  </rcc>
  <rcc rId="24376" sId="5">
    <oc r="D25">
      <v>14530</v>
    </oc>
    <nc r="D25">
      <v>14550</v>
    </nc>
  </rcc>
  <rcc rId="24377" sId="5">
    <oc r="D26">
      <v>8680</v>
    </oc>
    <nc r="D26">
      <v>8745</v>
    </nc>
  </rcc>
  <rcc rId="24378" sId="5">
    <oc r="D27">
      <v>2785</v>
    </oc>
    <nc r="D27">
      <v>3055</v>
    </nc>
  </rcc>
  <rcc rId="24379" sId="5">
    <oc r="D28">
      <v>5695</v>
    </oc>
    <nc r="D28">
      <v>5875</v>
    </nc>
  </rcc>
  <rcc rId="24380" sId="5">
    <oc r="D29">
      <v>19475</v>
    </oc>
    <nc r="D29">
      <v>19975</v>
    </nc>
  </rcc>
  <rcc rId="24381" sId="5">
    <oc r="D30">
      <v>60180</v>
    </oc>
    <nc r="D30">
      <v>60480</v>
    </nc>
  </rcc>
  <rcc rId="24382" sId="5">
    <oc r="D31">
      <v>19040</v>
    </oc>
    <nc r="D31">
      <v>19195</v>
    </nc>
  </rcc>
  <rcc rId="24383" sId="5">
    <oc r="D32">
      <v>18270</v>
    </oc>
    <nc r="D32">
      <v>18425</v>
    </nc>
  </rcc>
  <rcc rId="24384" sId="5">
    <oc r="D33">
      <v>54565</v>
    </oc>
    <nc r="D33">
      <v>54695</v>
    </nc>
  </rcc>
  <rcc rId="24385" sId="5">
    <oc r="D34">
      <v>13020</v>
    </oc>
    <nc r="D34">
      <v>13145</v>
    </nc>
  </rcc>
  <rcc rId="24386" sId="5">
    <oc r="D35">
      <v>10320</v>
    </oc>
    <nc r="D35">
      <v>10405</v>
    </nc>
  </rcc>
  <rcc rId="24387" sId="5">
    <oc r="D36">
      <v>68275</v>
    </oc>
    <nc r="D36">
      <v>68530</v>
    </nc>
  </rcc>
  <rcc rId="24388" sId="5">
    <oc r="D37">
      <v>25810</v>
    </oc>
    <nc r="D37">
      <v>26045</v>
    </nc>
  </rcc>
  <rcc rId="24389" sId="5">
    <oc r="D38">
      <v>89975</v>
    </oc>
    <nc r="D38">
      <v>90305</v>
    </nc>
  </rcc>
  <rcc rId="24390" sId="5">
    <oc r="D39">
      <v>11445</v>
    </oc>
    <nc r="D39">
      <v>11675</v>
    </nc>
  </rcc>
  <rcc rId="24391" sId="5">
    <oc r="D40">
      <v>63800</v>
    </oc>
    <nc r="D40">
      <v>64035</v>
    </nc>
  </rcc>
  <rcc rId="24392" sId="5">
    <oc r="D41">
      <v>18120</v>
    </oc>
    <nc r="D41">
      <v>18360</v>
    </nc>
  </rcc>
  <rcc rId="24393" sId="5">
    <oc r="D42">
      <v>106220</v>
    </oc>
    <nc r="D42">
      <v>106435</v>
    </nc>
  </rcc>
  <rcc rId="24394" sId="5">
    <oc r="D43">
      <v>13240</v>
    </oc>
    <nc r="D43">
      <v>13430</v>
    </nc>
  </rcc>
  <rcc rId="24395" sId="5">
    <oc r="D44">
      <v>23470</v>
    </oc>
    <nc r="D44">
      <v>23500</v>
    </nc>
  </rcc>
  <rcc rId="24396" sId="5">
    <oc r="D45">
      <v>19410</v>
    </oc>
    <nc r="D45">
      <v>19600</v>
    </nc>
  </rcc>
  <rcc rId="24397" sId="5">
    <oc r="D47">
      <v>9240</v>
    </oc>
    <nc r="D47">
      <v>9510</v>
    </nc>
  </rcc>
  <rcc rId="24398" sId="5">
    <oc r="D48">
      <v>24745</v>
    </oc>
    <nc r="D48">
      <v>24875</v>
    </nc>
  </rcc>
  <rcc rId="24399" sId="5">
    <oc r="D49">
      <v>33715</v>
    </oc>
    <nc r="D49">
      <v>33935</v>
    </nc>
  </rcc>
  <rcc rId="24400" sId="5">
    <oc r="D50">
      <v>18560</v>
    </oc>
    <nc r="D50">
      <v>18670</v>
    </nc>
  </rcc>
  <rcc rId="24401" sId="5">
    <oc r="D51">
      <v>780</v>
    </oc>
    <nc r="D51">
      <v>1045</v>
    </nc>
  </rcc>
  <rcc rId="24402" sId="5">
    <oc r="D52">
      <v>21425</v>
    </oc>
    <nc r="D52">
      <v>21630</v>
    </nc>
  </rcc>
  <rcc rId="24403" sId="5">
    <oc r="D53">
      <v>36155</v>
    </oc>
    <nc r="D53">
      <v>36235</v>
    </nc>
  </rcc>
  <rcc rId="24404" sId="5">
    <oc r="D54">
      <v>40570</v>
    </oc>
    <nc r="D54">
      <v>41035</v>
    </nc>
  </rcc>
  <rcc rId="24405" sId="5">
    <oc r="D55">
      <v>7130</v>
    </oc>
    <nc r="D55">
      <v>7345</v>
    </nc>
  </rcc>
  <rcc rId="24406" sId="5">
    <oc r="D56">
      <v>258875</v>
    </oc>
    <nc r="D56">
      <v>260230</v>
    </nc>
  </rcc>
  <rcc rId="24407" sId="5">
    <oc r="D57">
      <v>31500</v>
    </oc>
    <nc r="D57">
      <v>31555</v>
    </nc>
  </rcc>
  <rcc rId="24408" sId="5">
    <oc r="D58">
      <v>6060</v>
    </oc>
    <nc r="D58">
      <v>6390</v>
    </nc>
  </rcc>
  <rcc rId="24409" sId="5">
    <oc r="D59">
      <v>66235</v>
    </oc>
    <nc r="D59">
      <v>66385</v>
    </nc>
  </rcc>
  <rcc rId="24410" sId="5">
    <oc r="D61">
      <v>3170</v>
    </oc>
    <nc r="D61">
      <v>3245</v>
    </nc>
  </rcc>
  <rcc rId="24411" sId="5">
    <oc r="D62">
      <v>8090</v>
    </oc>
    <nc r="D62">
      <v>8205</v>
    </nc>
  </rcc>
  <rcc rId="24412" sId="5">
    <oc r="D63">
      <v>460</v>
    </oc>
    <nc r="D63">
      <v>600</v>
    </nc>
  </rcc>
  <rcc rId="24413" sId="5">
    <oc r="D64">
      <v>18445</v>
    </oc>
    <nc r="D64">
      <v>18620</v>
    </nc>
  </rcc>
  <rcc rId="24414" sId="5">
    <oc r="D65">
      <v>6350</v>
    </oc>
    <nc r="D65">
      <v>6470</v>
    </nc>
  </rcc>
  <rcc rId="24415" sId="5">
    <oc r="D66">
      <v>22215</v>
    </oc>
    <nc r="D66">
      <v>22440</v>
    </nc>
  </rcc>
  <rcc rId="24416" sId="5">
    <oc r="D67">
      <v>26835</v>
    </oc>
    <nc r="D67">
      <v>27475</v>
    </nc>
  </rcc>
  <rcc rId="24417" sId="5">
    <oc r="D68">
      <v>5465</v>
    </oc>
    <nc r="D68">
      <v>5540</v>
    </nc>
  </rcc>
  <rcc rId="24418" sId="5">
    <oc r="D70">
      <v>20290</v>
    </oc>
    <nc r="D70">
      <v>20350</v>
    </nc>
  </rcc>
  <rcc rId="24419" sId="5">
    <oc r="D71">
      <v>35270</v>
    </oc>
    <nc r="D71">
      <v>35525</v>
    </nc>
  </rcc>
  <rcc rId="24420" sId="5">
    <oc r="D72">
      <v>32030</v>
    </oc>
    <nc r="D72">
      <v>32235</v>
    </nc>
  </rcc>
  <rcc rId="24421" sId="5">
    <oc r="D73">
      <v>3530</v>
    </oc>
    <nc r="D73">
      <v>3655</v>
    </nc>
  </rcc>
  <rcc rId="24422" sId="5">
    <oc r="D74">
      <v>5630</v>
    </oc>
    <nc r="D74">
      <v>6225</v>
    </nc>
  </rcc>
  <rcc rId="24423" sId="5" odxf="1" dxf="1">
    <oc r="D75">
      <v>5190</v>
    </oc>
    <nc r="D75">
      <v>5240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4424" sId="5">
    <oc r="D76">
      <v>54465</v>
    </oc>
    <nc r="D76">
      <v>55105</v>
    </nc>
  </rcc>
  <rcc rId="24425" sId="5">
    <oc r="D77">
      <v>11740</v>
    </oc>
    <nc r="D77">
      <v>11785</v>
    </nc>
  </rcc>
  <rcc rId="24426" sId="5">
    <oc r="D78">
      <v>11630</v>
    </oc>
    <nc r="D78">
      <v>11750</v>
    </nc>
  </rcc>
  <rcc rId="24427" sId="5">
    <oc r="D79">
      <v>7860</v>
    </oc>
    <nc r="D79">
      <v>8165</v>
    </nc>
  </rcc>
  <rcc rId="24428" sId="5">
    <oc r="D80">
      <v>6340</v>
    </oc>
    <nc r="D80">
      <v>6585</v>
    </nc>
  </rcc>
  <rcc rId="24429" sId="5">
    <oc r="D81">
      <v>10130</v>
    </oc>
    <nc r="D81">
      <v>10215</v>
    </nc>
  </rcc>
  <rcc rId="24430" sId="5">
    <oc r="D82">
      <v>1930</v>
    </oc>
    <nc r="D82">
      <v>1975</v>
    </nc>
  </rcc>
  <rcc rId="24431" sId="5">
    <oc r="D83">
      <v>15110</v>
    </oc>
    <nc r="D83">
      <v>15180</v>
    </nc>
  </rcc>
  <rcc rId="24432" sId="5">
    <oc r="D85">
      <v>25120</v>
    </oc>
    <nc r="D85">
      <v>25205</v>
    </nc>
  </rcc>
  <rcc rId="24433" sId="5">
    <oc r="D86">
      <v>26940</v>
    </oc>
    <nc r="D86">
      <v>27000</v>
    </nc>
  </rcc>
  <rcc rId="24434" sId="5">
    <oc r="D87">
      <v>8480</v>
    </oc>
    <nc r="D87">
      <v>8535</v>
    </nc>
  </rcc>
  <rcc rId="24435" sId="5">
    <oc r="D88">
      <v>2990</v>
    </oc>
    <nc r="D88">
      <v>3000</v>
    </nc>
  </rcc>
  <rcc rId="24436" sId="5">
    <oc r="D89">
      <v>32985</v>
    </oc>
    <nc r="D89">
      <v>33810</v>
    </nc>
  </rcc>
  <rcc rId="24437" sId="5">
    <oc r="D90">
      <v>26925</v>
    </oc>
    <nc r="D90">
      <v>27040</v>
    </nc>
  </rcc>
  <rcc rId="24438" sId="5">
    <oc r="D91">
      <v>64620</v>
    </oc>
    <nc r="D91">
      <v>65220</v>
    </nc>
  </rcc>
  <rcc rId="24439" sId="5">
    <oc r="D92">
      <v>39500</v>
    </oc>
    <nc r="D92">
      <v>39635</v>
    </nc>
  </rcc>
  <rcc rId="24440" sId="5">
    <oc r="D94">
      <v>835</v>
    </oc>
    <nc r="D94">
      <v>1120</v>
    </nc>
  </rcc>
  <rcc rId="24441" sId="5">
    <oc r="D95">
      <v>19170</v>
    </oc>
    <nc r="D95">
      <v>19450</v>
    </nc>
  </rcc>
  <rcc rId="24442" sId="5">
    <oc r="D96">
      <v>7915</v>
    </oc>
    <nc r="D96">
      <v>8154</v>
    </nc>
  </rcc>
  <rcc rId="24443" sId="5">
    <oc r="D97">
      <v>33145</v>
    </oc>
    <nc r="D97">
      <v>33480</v>
    </nc>
  </rcc>
  <rcc rId="24444" sId="5">
    <oc r="D98">
      <v>7985</v>
    </oc>
    <nc r="D98">
      <v>8100</v>
    </nc>
  </rcc>
  <rcc rId="24445" sId="5">
    <oc r="D99">
      <v>42980</v>
    </oc>
    <nc r="D99">
      <v>43390</v>
    </nc>
  </rcc>
  <rcc rId="24446" sId="5">
    <oc r="D100">
      <v>30115</v>
    </oc>
    <nc r="D100">
      <v>30335</v>
    </nc>
  </rcc>
  <rcc rId="24447" sId="5">
    <oc r="D101">
      <v>29315</v>
    </oc>
    <nc r="D101">
      <v>29685</v>
    </nc>
  </rcc>
  <rcc rId="24448" sId="5">
    <oc r="D102">
      <v>16170</v>
    </oc>
    <nc r="D102">
      <v>16520</v>
    </nc>
  </rcc>
  <rcc rId="24449" sId="5">
    <oc r="D103">
      <v>13935</v>
    </oc>
    <nc r="D103">
      <v>14115</v>
    </nc>
  </rcc>
  <rcc rId="24450" sId="5">
    <oc r="D104">
      <v>23515</v>
    </oc>
    <nc r="D104">
      <v>23640</v>
    </nc>
  </rcc>
  <rcc rId="24451" sId="5">
    <oc r="D105">
      <v>3790</v>
    </oc>
    <nc r="D105">
      <v>3935</v>
    </nc>
  </rcc>
  <rcc rId="24452" sId="5">
    <oc r="D106">
      <v>8620</v>
    </oc>
    <nc r="D106">
      <v>8765</v>
    </nc>
  </rcc>
  <rcc rId="24453" sId="5">
    <oc r="D108">
      <v>96995</v>
    </oc>
    <nc r="D108">
      <v>97265</v>
    </nc>
  </rcc>
  <rcc rId="24454" sId="5">
    <oc r="D109">
      <v>35000</v>
    </oc>
    <nc r="D109">
      <v>35030</v>
    </nc>
  </rcc>
  <rcc rId="24455" sId="5">
    <oc r="D110">
      <v>12895</v>
    </oc>
    <nc r="D110">
      <v>13490</v>
    </nc>
  </rcc>
  <rcc rId="24456" sId="5">
    <oc r="D111">
      <v>24880</v>
    </oc>
    <nc r="D111">
      <v>25295</v>
    </nc>
  </rcc>
  <rcc rId="24457" sId="5">
    <oc r="D112">
      <v>4775</v>
    </oc>
    <nc r="D112">
      <v>4900</v>
    </nc>
  </rcc>
  <rcc rId="24458" sId="5">
    <oc r="D113">
      <v>19085</v>
    </oc>
    <nc r="D113">
      <v>19545</v>
    </nc>
  </rcc>
  <rcc rId="24459" sId="5">
    <oc r="D114">
      <v>10910</v>
    </oc>
    <nc r="D114">
      <v>11130</v>
    </nc>
  </rcc>
  <rcc rId="24460" sId="5">
    <oc r="D115">
      <v>46200</v>
    </oc>
    <nc r="D115">
      <v>46425</v>
    </nc>
  </rcc>
  <rcc rId="24461" sId="5">
    <oc r="D116">
      <v>35100</v>
    </oc>
    <nc r="D116">
      <v>35295</v>
    </nc>
  </rcc>
  <rcc rId="24462" sId="5">
    <oc r="D117">
      <v>95380</v>
    </oc>
    <nc r="D117">
      <v>95645</v>
    </nc>
  </rcc>
  <rcc rId="24463" sId="5">
    <oc r="D118">
      <v>39480</v>
    </oc>
    <nc r="D118">
      <v>39805</v>
    </nc>
  </rcc>
  <rcc rId="24464" sId="5">
    <oc r="D119">
      <v>1930</v>
    </oc>
    <nc r="D119">
      <v>2055</v>
    </nc>
  </rcc>
  <rcc rId="24465" sId="5">
    <oc r="D120">
      <v>86180</v>
    </oc>
    <nc r="D120">
      <v>86435</v>
    </nc>
  </rcc>
  <rcc rId="24466" sId="5">
    <oc r="D121">
      <v>83050</v>
    </oc>
    <nc r="D121">
      <v>83255</v>
    </nc>
  </rcc>
  <rcc rId="24467" sId="5">
    <oc r="D122">
      <v>15795</v>
    </oc>
    <nc r="D122">
      <v>15800</v>
    </nc>
  </rcc>
  <rcc rId="24468" sId="5">
    <oc r="D123">
      <v>4930</v>
    </oc>
    <nc r="D123">
      <v>5005</v>
    </nc>
  </rcc>
  <rcc rId="24469" sId="5">
    <oc r="D124">
      <v>8255</v>
    </oc>
    <nc r="D124">
      <v>8395</v>
    </nc>
  </rcc>
  <rcc rId="24470" sId="5">
    <oc r="D125">
      <v>9335</v>
    </oc>
    <nc r="D125">
      <v>9490</v>
    </nc>
  </rcc>
  <rcc rId="24471" sId="5">
    <oc r="D126">
      <v>30380</v>
    </oc>
    <nc r="D126">
      <v>30650</v>
    </nc>
  </rcc>
  <rcc rId="24472" sId="5">
    <oc r="D127">
      <v>58600</v>
    </oc>
    <nc r="D127">
      <v>59230</v>
    </nc>
  </rcc>
  <rcc rId="24473" sId="5">
    <oc r="D128">
      <v>7980</v>
    </oc>
    <nc r="D128">
      <v>8315</v>
    </nc>
  </rcc>
  <rcc rId="24474" sId="5">
    <oc r="D129">
      <v>15320</v>
    </oc>
    <nc r="D129">
      <v>15470</v>
    </nc>
  </rcc>
  <rcc rId="24475" sId="5">
    <oc r="D130">
      <v>11615</v>
    </oc>
    <nc r="D130">
      <v>11915</v>
    </nc>
  </rcc>
  <rcc rId="24476" sId="5">
    <oc r="D131">
      <v>7980</v>
    </oc>
    <nc r="D131">
      <v>8095</v>
    </nc>
  </rcc>
  <rcc rId="24477" sId="5">
    <oc r="D132">
      <v>9220</v>
    </oc>
    <nc r="D132">
      <v>9330</v>
    </nc>
  </rcc>
  <rcc rId="24478" sId="5">
    <oc r="D133">
      <v>18590</v>
    </oc>
    <nc r="D133">
      <v>18780</v>
    </nc>
  </rcc>
  <rcc rId="24479" sId="5">
    <oc r="D134">
      <v>17550</v>
    </oc>
    <nc r="D134">
      <v>17680</v>
    </nc>
  </rcc>
  <rcc rId="24480" sId="5">
    <oc r="D135">
      <v>30450</v>
    </oc>
    <nc r="D135">
      <v>30620</v>
    </nc>
  </rcc>
  <rcc rId="24481" sId="5">
    <oc r="D136">
      <v>57840</v>
    </oc>
    <nc r="D136">
      <v>58085</v>
    </nc>
  </rcc>
  <rcc rId="24482" sId="5">
    <oc r="D137">
      <v>28400</v>
    </oc>
    <nc r="D137">
      <v>28600</v>
    </nc>
  </rcc>
  <rcc rId="24483" sId="5">
    <oc r="D138">
      <v>27680</v>
    </oc>
    <nc r="D138">
      <v>28015</v>
    </nc>
  </rcc>
  <rcc rId="24484" sId="5">
    <oc r="D139">
      <v>40160</v>
    </oc>
    <nc r="D139">
      <v>40300</v>
    </nc>
  </rcc>
  <rcc rId="24485" sId="5">
    <oc r="D140">
      <v>18420</v>
    </oc>
    <nc r="D140">
      <v>18575</v>
    </nc>
  </rcc>
  <rcc rId="24486" sId="5">
    <oc r="D141">
      <v>8660</v>
    </oc>
    <nc r="D141">
      <v>8900</v>
    </nc>
  </rcc>
  <rcc rId="24487" sId="5">
    <oc r="D142">
      <v>26320</v>
    </oc>
    <nc r="D142">
      <v>26670</v>
    </nc>
  </rcc>
  <rcc rId="24488" sId="5">
    <oc r="D143">
      <v>41225</v>
    </oc>
    <nc r="D143">
      <v>41325</v>
    </nc>
  </rcc>
  <rcc rId="24489" sId="5">
    <oc r="D144">
      <v>55750</v>
    </oc>
    <nc r="D144">
      <v>56455</v>
    </nc>
  </rcc>
  <rcc rId="24490" sId="5">
    <oc r="D145">
      <v>10065</v>
    </oc>
    <nc r="D145">
      <v>10240</v>
    </nc>
  </rcc>
  <rcc rId="24491" sId="5">
    <oc r="D146">
      <v>11925</v>
    </oc>
    <nc r="D146">
      <v>12105</v>
    </nc>
  </rcc>
  <rcc rId="24492" sId="5">
    <oc r="D147">
      <v>28665</v>
    </oc>
    <nc r="D147">
      <v>28950</v>
    </nc>
  </rcc>
  <rcc rId="24493" sId="5">
    <oc r="D148">
      <v>13245</v>
    </oc>
    <nc r="D148">
      <v>13430</v>
    </nc>
  </rcc>
  <rcc rId="24494" sId="5">
    <oc r="D149">
      <v>39900</v>
    </oc>
    <nc r="D149">
      <v>40025</v>
    </nc>
  </rcc>
  <rcc rId="24495" sId="5">
    <oc r="D150">
      <v>38550</v>
    </oc>
    <nc r="D150">
      <v>38675</v>
    </nc>
  </rcc>
  <rcc rId="24496" sId="5">
    <oc r="D151">
      <v>43900</v>
    </oc>
    <nc r="D151">
      <v>44080</v>
    </nc>
  </rcc>
  <rcc rId="24497" sId="5">
    <oc r="D152">
      <v>22795</v>
    </oc>
    <nc r="D152">
      <v>22920</v>
    </nc>
  </rcc>
  <rcc rId="24498" sId="5">
    <oc r="D154">
      <v>28310</v>
    </oc>
    <nc r="D154">
      <v>28645</v>
    </nc>
  </rcc>
  <rcc rId="24499" sId="5">
    <oc r="D155">
      <v>74625</v>
    </oc>
    <nc r="D155">
      <v>75315</v>
    </nc>
  </rcc>
  <rcc rId="24500" sId="5">
    <oc r="D156">
      <v>23880</v>
    </oc>
    <nc r="D156">
      <v>24180</v>
    </nc>
  </rcc>
  <rcc rId="24501" sId="5">
    <oc r="D157">
      <v>35525</v>
    </oc>
    <nc r="D157">
      <v>35790</v>
    </nc>
  </rcc>
  <rcc rId="24502" sId="5">
    <oc r="D158">
      <v>3990</v>
    </oc>
    <nc r="D158">
      <v>4195</v>
    </nc>
  </rcc>
  <rcc rId="24503" sId="5">
    <oc r="D159">
      <v>7385</v>
    </oc>
    <nc r="D159">
      <v>7485</v>
    </nc>
  </rcc>
  <rcc rId="24504" sId="5">
    <oc r="D160">
      <v>12420</v>
    </oc>
    <nc r="D160">
      <v>12900</v>
    </nc>
  </rcc>
  <rcc rId="24505" sId="5">
    <oc r="D161">
      <v>91470</v>
    </oc>
    <nc r="D161">
      <v>91660</v>
    </nc>
  </rcc>
  <rcc rId="24506" sId="5">
    <oc r="D162">
      <v>72015</v>
    </oc>
    <nc r="D162">
      <v>72795</v>
    </nc>
  </rcc>
  <rcc rId="24507" sId="5">
    <oc r="D163">
      <v>19160</v>
    </oc>
    <nc r="D163">
      <v>19445</v>
    </nc>
  </rcc>
  <rcc rId="24508" sId="5">
    <oc r="D166">
      <v>22495</v>
    </oc>
    <nc r="D166">
      <v>22675</v>
    </nc>
  </rcc>
  <rcc rId="24509" sId="5">
    <oc r="D167">
      <v>670</v>
    </oc>
    <nc r="D167">
      <v>775</v>
    </nc>
  </rcc>
  <rcc rId="24510" sId="5">
    <oc r="D168">
      <v>12975</v>
    </oc>
    <nc r="D168">
      <v>13115</v>
    </nc>
  </rcc>
  <rcc rId="24511" sId="5">
    <oc r="D169">
      <v>12505</v>
    </oc>
    <nc r="D169">
      <v>12605</v>
    </nc>
  </rcc>
  <rcc rId="24512" sId="5">
    <oc r="D170">
      <v>10215</v>
    </oc>
    <nc r="D170">
      <v>10390</v>
    </nc>
  </rcc>
  <rcc rId="24513" sId="5">
    <oc r="D171">
      <v>69815</v>
    </oc>
    <nc r="D171">
      <v>70050</v>
    </nc>
  </rcc>
  <rcc rId="24514" sId="5">
    <oc r="D172">
      <v>39245</v>
    </oc>
    <nc r="D172">
      <v>39420</v>
    </nc>
  </rcc>
  <rcc rId="24515" sId="5">
    <oc r="D173">
      <v>18605</v>
    </oc>
    <nc r="D173">
      <v>18835</v>
    </nc>
  </rcc>
  <rcc rId="24516" sId="5">
    <oc r="D174">
      <v>9605</v>
    </oc>
    <nc r="D174">
      <v>9765</v>
    </nc>
  </rcc>
  <rcc rId="24517" sId="5">
    <oc r="D175">
      <v>51940</v>
    </oc>
    <nc r="D175">
      <v>52050</v>
    </nc>
  </rcc>
  <rcc rId="24518" sId="5">
    <oc r="D176">
      <v>44675</v>
    </oc>
    <nc r="D176">
      <v>44820</v>
    </nc>
  </rcc>
  <rcc rId="24519" sId="5">
    <oc r="D177">
      <v>32105</v>
    </oc>
    <nc r="D177">
      <v>32575</v>
    </nc>
  </rcc>
  <rcc rId="24520" sId="5">
    <oc r="D178">
      <v>127630</v>
    </oc>
    <nc r="D178">
      <v>128160</v>
    </nc>
  </rcc>
  <rcc rId="24521" sId="5">
    <oc r="D179">
      <v>48080</v>
    </oc>
    <nc r="D179">
      <v>48435</v>
    </nc>
  </rcc>
  <rcc rId="24522" sId="5">
    <oc r="D180">
      <v>38335</v>
    </oc>
    <nc r="D180">
      <v>38525</v>
    </nc>
  </rcc>
  <rcc rId="24523" sId="5">
    <oc r="D181">
      <v>9410</v>
    </oc>
    <nc r="D181">
      <v>9570</v>
    </nc>
  </rcc>
  <rcc rId="24524" sId="5">
    <oc r="D182">
      <v>8380</v>
    </oc>
    <nc r="D182">
      <v>8560</v>
    </nc>
  </rcc>
  <rcc rId="24525" sId="5">
    <oc r="D183">
      <v>30855</v>
    </oc>
    <nc r="D183">
      <v>31030</v>
    </nc>
  </rcc>
  <rcc rId="24526" sId="5">
    <oc r="D184">
      <v>22585</v>
    </oc>
    <nc r="D184">
      <v>22885</v>
    </nc>
  </rcc>
  <rcc rId="24527" sId="5">
    <oc r="D185">
      <v>9940</v>
    </oc>
    <nc r="D185">
      <v>10095</v>
    </nc>
  </rcc>
  <rcc rId="24528" sId="5">
    <oc r="D186">
      <v>17690</v>
    </oc>
    <nc r="D186">
      <v>17930</v>
    </nc>
  </rcc>
  <rcc rId="24529" sId="5">
    <oc r="D187">
      <v>40270</v>
    </oc>
    <nc r="D187">
      <v>40325</v>
    </nc>
  </rcc>
  <rcc rId="24530" sId="5">
    <oc r="D188">
      <v>12695</v>
    </oc>
    <nc r="D188">
      <v>12865</v>
    </nc>
  </rcc>
  <rcc rId="24531" sId="5">
    <oc r="D189">
      <v>121290</v>
    </oc>
    <nc r="D189">
      <v>121585</v>
    </nc>
  </rcc>
  <rcc rId="24532" sId="5">
    <oc r="D190">
      <v>6210</v>
    </oc>
    <nc r="D190">
      <v>6475</v>
    </nc>
  </rcc>
  <rcc rId="24533" sId="5">
    <oc r="D191">
      <v>24270</v>
    </oc>
    <nc r="D191">
      <v>24690</v>
    </nc>
  </rcc>
  <rcc rId="24534" sId="5">
    <oc r="D192">
      <v>31965</v>
    </oc>
    <nc r="D192">
      <v>32260</v>
    </nc>
  </rcc>
  <rcc rId="24535" sId="5">
    <oc r="D193">
      <v>24995</v>
    </oc>
    <nc r="D193">
      <v>25505</v>
    </nc>
  </rcc>
  <rcc rId="24536" sId="5">
    <oc r="D195">
      <v>9580</v>
    </oc>
    <nc r="D195">
      <v>9735</v>
    </nc>
  </rcc>
  <rcc rId="24537" sId="5">
    <oc r="D196">
      <v>19760</v>
    </oc>
    <nc r="D196">
      <v>20890</v>
    </nc>
  </rcc>
  <rcc rId="24538" sId="5">
    <oc r="D197">
      <v>9260</v>
    </oc>
    <nc r="D197">
      <v>9395</v>
    </nc>
  </rcc>
  <rcc rId="24539" sId="5">
    <oc r="D198">
      <v>17080</v>
    </oc>
    <nc r="D198">
      <v>17250</v>
    </nc>
  </rcc>
  <rcc rId="24540" sId="5">
    <oc r="D199">
      <v>16250</v>
    </oc>
    <nc r="D199">
      <v>16280</v>
    </nc>
  </rcc>
  <rcc rId="24541" sId="5">
    <oc r="D200">
      <v>22330</v>
    </oc>
    <nc r="D200">
      <v>22600</v>
    </nc>
  </rcc>
  <rcc rId="24542" sId="5">
    <oc r="D201">
      <v>15005</v>
    </oc>
    <nc r="D201">
      <v>15195</v>
    </nc>
  </rcc>
  <rcc rId="24543" sId="5">
    <oc r="E6">
      <v>13360</v>
    </oc>
    <nc r="E6"/>
  </rcc>
  <rcc rId="24544" sId="5">
    <oc r="E7">
      <v>5360</v>
    </oc>
    <nc r="E7"/>
  </rcc>
  <rcc rId="24545" sId="5">
    <oc r="E8">
      <v>12930</v>
    </oc>
    <nc r="E8"/>
  </rcc>
  <rcc rId="24546" sId="5">
    <oc r="E9">
      <v>9560</v>
    </oc>
    <nc r="E9"/>
  </rcc>
  <rcc rId="24547" sId="5">
    <oc r="E10">
      <v>18945</v>
    </oc>
    <nc r="E10"/>
  </rcc>
  <rcc rId="24548" sId="5">
    <oc r="E11">
      <v>45495</v>
    </oc>
    <nc r="E11"/>
  </rcc>
  <rcc rId="24549" sId="5">
    <oc r="E12">
      <v>19005</v>
    </oc>
    <nc r="E12"/>
  </rcc>
  <rcc rId="24550" sId="5">
    <oc r="E13">
      <v>13205</v>
    </oc>
    <nc r="E13"/>
  </rcc>
  <rcc rId="24551" sId="5">
    <oc r="E14">
      <v>69860</v>
    </oc>
    <nc r="E14"/>
  </rcc>
  <rcc rId="24552" sId="5">
    <oc r="E15">
      <v>20215</v>
    </oc>
    <nc r="E15"/>
  </rcc>
  <rcc rId="24553" sId="5">
    <oc r="E16">
      <v>6125</v>
    </oc>
    <nc r="E16"/>
  </rcc>
  <rcc rId="24554" sId="5">
    <oc r="E17">
      <v>32565</v>
    </oc>
    <nc r="E17"/>
  </rcc>
  <rcc rId="24555" sId="5">
    <oc r="E18">
      <v>17695</v>
    </oc>
    <nc r="E18"/>
  </rcc>
  <rcc rId="24556" sId="5">
    <oc r="E19">
      <v>12160</v>
    </oc>
    <nc r="E19"/>
  </rcc>
  <rcc rId="24557" sId="5">
    <oc r="E20">
      <v>51710</v>
    </oc>
    <nc r="E20"/>
  </rcc>
  <rcc rId="24558" sId="5">
    <oc r="E21">
      <v>69740</v>
    </oc>
    <nc r="E21"/>
  </rcc>
  <rcc rId="24559" sId="5">
    <oc r="E22">
      <v>51525</v>
    </oc>
    <nc r="E22"/>
  </rcc>
  <rcc rId="24560" sId="5">
    <oc r="E23">
      <v>10835</v>
    </oc>
    <nc r="E23"/>
  </rcc>
  <rcc rId="24561" sId="5">
    <oc r="E24">
      <v>7365</v>
    </oc>
    <nc r="E24"/>
  </rcc>
  <rcc rId="24562" sId="5">
    <oc r="E25">
      <v>14550</v>
    </oc>
    <nc r="E25"/>
  </rcc>
  <rcc rId="24563" sId="5">
    <oc r="E26">
      <v>8745</v>
    </oc>
    <nc r="E26"/>
  </rcc>
  <rcc rId="24564" sId="5">
    <oc r="E27">
      <v>3055</v>
    </oc>
    <nc r="E27"/>
  </rcc>
  <rcc rId="24565" sId="5">
    <oc r="E28">
      <v>5875</v>
    </oc>
    <nc r="E28"/>
  </rcc>
  <rcc rId="24566" sId="5">
    <oc r="E29">
      <v>19975</v>
    </oc>
    <nc r="E29"/>
  </rcc>
  <rcc rId="24567" sId="5">
    <oc r="E30">
      <v>60480</v>
    </oc>
    <nc r="E30"/>
  </rcc>
  <rcc rId="24568" sId="5">
    <oc r="E31">
      <v>19195</v>
    </oc>
    <nc r="E31"/>
  </rcc>
  <rcc rId="24569" sId="5">
    <oc r="E32">
      <v>18425</v>
    </oc>
    <nc r="E32"/>
  </rcc>
  <rcc rId="24570" sId="5">
    <oc r="E33">
      <v>54695</v>
    </oc>
    <nc r="E33"/>
  </rcc>
  <rcc rId="24571" sId="5">
    <oc r="E34">
      <v>13145</v>
    </oc>
    <nc r="E34"/>
  </rcc>
  <rcc rId="24572" sId="5">
    <oc r="E35">
      <v>10405</v>
    </oc>
    <nc r="E35"/>
  </rcc>
  <rcc rId="24573" sId="5">
    <oc r="E36">
      <v>68530</v>
    </oc>
    <nc r="E36"/>
  </rcc>
  <rcc rId="24574" sId="5">
    <oc r="E37">
      <v>26045</v>
    </oc>
    <nc r="E37"/>
  </rcc>
  <rcc rId="24575" sId="5">
    <oc r="E38">
      <v>90305</v>
    </oc>
    <nc r="E38"/>
  </rcc>
  <rcc rId="24576" sId="5">
    <oc r="E39">
      <v>11675</v>
    </oc>
    <nc r="E39"/>
  </rcc>
  <rcc rId="24577" sId="5">
    <oc r="E40">
      <v>64035</v>
    </oc>
    <nc r="E40"/>
  </rcc>
  <rcc rId="24578" sId="5">
    <oc r="E41">
      <v>18360</v>
    </oc>
    <nc r="E41"/>
  </rcc>
  <rcc rId="24579" sId="5">
    <oc r="E42">
      <v>106435</v>
    </oc>
    <nc r="E42"/>
  </rcc>
  <rcc rId="24580" sId="5">
    <oc r="E43">
      <v>13430</v>
    </oc>
    <nc r="E43"/>
  </rcc>
  <rcc rId="24581" sId="5">
    <oc r="E44">
      <v>23500</v>
    </oc>
    <nc r="E44"/>
  </rcc>
  <rcc rId="24582" sId="5">
    <oc r="E45">
      <v>19600</v>
    </oc>
    <nc r="E45"/>
  </rcc>
  <rcc rId="24583" sId="5">
    <oc r="E47">
      <v>9510</v>
    </oc>
    <nc r="E47"/>
  </rcc>
  <rcc rId="24584" sId="5">
    <oc r="E48">
      <v>24875</v>
    </oc>
    <nc r="E48"/>
  </rcc>
  <rcc rId="24585" sId="5">
    <oc r="E49">
      <v>33935</v>
    </oc>
    <nc r="E49"/>
  </rcc>
  <rcc rId="24586" sId="5">
    <oc r="E50">
      <v>18670</v>
    </oc>
    <nc r="E50"/>
  </rcc>
  <rcc rId="24587" sId="5">
    <oc r="E51">
      <v>1045</v>
    </oc>
    <nc r="E51"/>
  </rcc>
  <rcc rId="24588" sId="5">
    <oc r="E52">
      <v>21630</v>
    </oc>
    <nc r="E52"/>
  </rcc>
  <rcc rId="24589" sId="5">
    <oc r="E53">
      <v>36235</v>
    </oc>
    <nc r="E53"/>
  </rcc>
  <rcc rId="24590" sId="5">
    <oc r="E54">
      <v>41035</v>
    </oc>
    <nc r="E54"/>
  </rcc>
  <rcc rId="24591" sId="5">
    <oc r="E55">
      <v>7345</v>
    </oc>
    <nc r="E55"/>
  </rcc>
  <rcc rId="24592" sId="5">
    <oc r="E56">
      <v>260230</v>
    </oc>
    <nc r="E56"/>
  </rcc>
  <rcc rId="24593" sId="5">
    <oc r="E57">
      <v>31555</v>
    </oc>
    <nc r="E57"/>
  </rcc>
  <rcc rId="24594" sId="5">
    <oc r="E58">
      <v>6390</v>
    </oc>
    <nc r="E58"/>
  </rcc>
  <rcc rId="24595" sId="5">
    <oc r="E59">
      <v>66385</v>
    </oc>
    <nc r="E59"/>
  </rcc>
  <rcc rId="24596" sId="5">
    <oc r="E61">
      <v>3245</v>
    </oc>
    <nc r="E61"/>
  </rcc>
  <rcc rId="24597" sId="5">
    <oc r="E62">
      <v>8205</v>
    </oc>
    <nc r="E62"/>
  </rcc>
  <rcc rId="24598" sId="5">
    <oc r="E63">
      <v>600</v>
    </oc>
    <nc r="E63"/>
  </rcc>
  <rcc rId="24599" sId="5">
    <oc r="E64">
      <v>18620</v>
    </oc>
    <nc r="E64"/>
  </rcc>
  <rcc rId="24600" sId="5">
    <oc r="E65">
      <v>6470</v>
    </oc>
    <nc r="E65"/>
  </rcc>
  <rcc rId="24601" sId="5">
    <oc r="E66">
      <v>22440</v>
    </oc>
    <nc r="E66"/>
  </rcc>
  <rcc rId="24602" sId="5">
    <oc r="E67">
      <v>27475</v>
    </oc>
    <nc r="E67"/>
  </rcc>
  <rcc rId="24603" sId="5">
    <oc r="E68">
      <v>5540</v>
    </oc>
    <nc r="E68"/>
  </rcc>
  <rcc rId="24604" sId="5">
    <oc r="E70">
      <v>20350</v>
    </oc>
    <nc r="E70"/>
  </rcc>
  <rcc rId="24605" sId="5">
    <oc r="E71">
      <v>35525</v>
    </oc>
    <nc r="E71"/>
  </rcc>
  <rcc rId="24606" sId="5">
    <oc r="E72">
      <v>32235</v>
    </oc>
    <nc r="E72"/>
  </rcc>
  <rcc rId="24607" sId="5">
    <oc r="E73">
      <v>3655</v>
    </oc>
    <nc r="E73"/>
  </rcc>
  <rcc rId="24608" sId="5">
    <oc r="E74">
      <v>6225</v>
    </oc>
    <nc r="E74"/>
  </rcc>
  <rcc rId="24609" sId="5">
    <oc r="E75">
      <v>5240</v>
    </oc>
    <nc r="E75"/>
  </rcc>
  <rcc rId="24610" sId="5">
    <oc r="E76">
      <v>55105</v>
    </oc>
    <nc r="E76"/>
  </rcc>
  <rcc rId="24611" sId="5">
    <oc r="E77">
      <v>11785</v>
    </oc>
    <nc r="E77"/>
  </rcc>
  <rcc rId="24612" sId="5">
    <oc r="E78">
      <v>11750</v>
    </oc>
    <nc r="E78"/>
  </rcc>
  <rcc rId="24613" sId="5">
    <oc r="E79">
      <v>8165</v>
    </oc>
    <nc r="E79"/>
  </rcc>
  <rcc rId="24614" sId="5">
    <oc r="E80">
      <v>6585</v>
    </oc>
    <nc r="E80"/>
  </rcc>
  <rcc rId="24615" sId="5">
    <oc r="E81">
      <v>10215</v>
    </oc>
    <nc r="E81"/>
  </rcc>
  <rcc rId="24616" sId="5">
    <oc r="E82">
      <v>1975</v>
    </oc>
    <nc r="E82"/>
  </rcc>
  <rcc rId="24617" sId="5">
    <oc r="E83">
      <v>15180</v>
    </oc>
    <nc r="E83"/>
  </rcc>
  <rcc rId="24618" sId="5">
    <oc r="E84">
      <v>100</v>
    </oc>
    <nc r="E84"/>
  </rcc>
  <rcc rId="24619" sId="5">
    <oc r="E85">
      <v>25205</v>
    </oc>
    <nc r="E85"/>
  </rcc>
  <rcc rId="24620" sId="5">
    <oc r="E86">
      <v>27000</v>
    </oc>
    <nc r="E86"/>
  </rcc>
  <rcc rId="24621" sId="5">
    <oc r="E87">
      <v>8535</v>
    </oc>
    <nc r="E87"/>
  </rcc>
  <rcc rId="24622" sId="5">
    <oc r="E88">
      <v>3000</v>
    </oc>
    <nc r="E88"/>
  </rcc>
  <rcc rId="24623" sId="5">
    <oc r="E89">
      <v>33810</v>
    </oc>
    <nc r="E89"/>
  </rcc>
  <rcc rId="24624" sId="5">
    <oc r="E90">
      <v>27040</v>
    </oc>
    <nc r="E90"/>
  </rcc>
  <rcc rId="24625" sId="5">
    <oc r="E91">
      <v>65220</v>
    </oc>
    <nc r="E91"/>
  </rcc>
  <rcc rId="24626" sId="5">
    <oc r="E92">
      <v>39635</v>
    </oc>
    <nc r="E92"/>
  </rcc>
  <rcc rId="24627" sId="5">
    <oc r="E94">
      <v>1120</v>
    </oc>
    <nc r="E94"/>
  </rcc>
  <rcc rId="24628" sId="5">
    <oc r="E95">
      <v>19450</v>
    </oc>
    <nc r="E95"/>
  </rcc>
  <rcc rId="24629" sId="5">
    <oc r="E96">
      <v>8154</v>
    </oc>
    <nc r="E96"/>
  </rcc>
  <rcc rId="24630" sId="5">
    <oc r="E97">
      <v>33480</v>
    </oc>
    <nc r="E97"/>
  </rcc>
  <rcc rId="24631" sId="5">
    <oc r="E98">
      <v>8100</v>
    </oc>
    <nc r="E98"/>
  </rcc>
  <rcc rId="24632" sId="5">
    <oc r="E99">
      <v>43390</v>
    </oc>
    <nc r="E99"/>
  </rcc>
  <rcc rId="24633" sId="5">
    <oc r="E100">
      <v>30335</v>
    </oc>
    <nc r="E100"/>
  </rcc>
  <rcc rId="24634" sId="5">
    <oc r="E101">
      <v>29685</v>
    </oc>
    <nc r="E101"/>
  </rcc>
  <rcc rId="24635" sId="5">
    <oc r="E102">
      <v>16520</v>
    </oc>
    <nc r="E102"/>
  </rcc>
  <rcc rId="24636" sId="5">
    <oc r="E103">
      <v>14115</v>
    </oc>
    <nc r="E103"/>
  </rcc>
  <rcc rId="24637" sId="5">
    <oc r="E104">
      <v>23640</v>
    </oc>
    <nc r="E104"/>
  </rcc>
  <rcc rId="24638" sId="5">
    <oc r="E105">
      <v>3935</v>
    </oc>
    <nc r="E105"/>
  </rcc>
  <rcc rId="24639" sId="5">
    <oc r="E106">
      <v>8765</v>
    </oc>
    <nc r="E106"/>
  </rcc>
  <rcc rId="24640" sId="5">
    <oc r="E107">
      <v>5480</v>
    </oc>
    <nc r="E107"/>
  </rcc>
  <rcc rId="24641" sId="5">
    <oc r="E108">
      <v>97265</v>
    </oc>
    <nc r="E108"/>
  </rcc>
  <rcc rId="24642" sId="5">
    <oc r="E109">
      <v>35030</v>
    </oc>
    <nc r="E109"/>
  </rcc>
  <rcc rId="24643" sId="5">
    <oc r="E110">
      <v>13490</v>
    </oc>
    <nc r="E110"/>
  </rcc>
  <rcc rId="24644" sId="5">
    <oc r="E111">
      <v>25295</v>
    </oc>
    <nc r="E111"/>
  </rcc>
  <rcc rId="24645" sId="5">
    <oc r="E112">
      <v>4900</v>
    </oc>
    <nc r="E112"/>
  </rcc>
  <rcc rId="24646" sId="5">
    <oc r="E113">
      <v>19545</v>
    </oc>
    <nc r="E113"/>
  </rcc>
  <rcc rId="24647" sId="5">
    <oc r="E114">
      <v>11130</v>
    </oc>
    <nc r="E114"/>
  </rcc>
  <rcc rId="24648" sId="5">
    <oc r="E115">
      <v>46425</v>
    </oc>
    <nc r="E115"/>
  </rcc>
  <rcc rId="24649" sId="5">
    <oc r="E116">
      <v>35295</v>
    </oc>
    <nc r="E116"/>
  </rcc>
  <rcc rId="24650" sId="5">
    <oc r="E117">
      <v>95645</v>
    </oc>
    <nc r="E117"/>
  </rcc>
  <rcc rId="24651" sId="5">
    <oc r="E118">
      <v>39805</v>
    </oc>
    <nc r="E118"/>
  </rcc>
  <rcc rId="24652" sId="5">
    <oc r="E119">
      <v>2055</v>
    </oc>
    <nc r="E119"/>
  </rcc>
  <rcc rId="24653" sId="5">
    <oc r="E120">
      <v>86435</v>
    </oc>
    <nc r="E120"/>
  </rcc>
  <rcc rId="24654" sId="5">
    <oc r="E121">
      <v>83255</v>
    </oc>
    <nc r="E121"/>
  </rcc>
  <rcc rId="24655" sId="5">
    <oc r="E122">
      <v>15800</v>
    </oc>
    <nc r="E122"/>
  </rcc>
  <rcc rId="24656" sId="5">
    <oc r="E123">
      <v>5005</v>
    </oc>
    <nc r="E123"/>
  </rcc>
  <rcc rId="24657" sId="5">
    <oc r="E124">
      <v>8395</v>
    </oc>
    <nc r="E124"/>
  </rcc>
  <rcc rId="24658" sId="5">
    <oc r="E125">
      <v>9490</v>
    </oc>
    <nc r="E125"/>
  </rcc>
  <rcc rId="24659" sId="5">
    <oc r="E126">
      <v>30650</v>
    </oc>
    <nc r="E126"/>
  </rcc>
  <rcc rId="24660" sId="5">
    <oc r="E127">
      <v>59230</v>
    </oc>
    <nc r="E127"/>
  </rcc>
  <rcc rId="24661" sId="5">
    <oc r="E128">
      <v>8315</v>
    </oc>
    <nc r="E128"/>
  </rcc>
  <rcc rId="24662" sId="5">
    <oc r="E129">
      <v>15470</v>
    </oc>
    <nc r="E129"/>
  </rcc>
  <rcc rId="24663" sId="5">
    <oc r="E130">
      <v>11915</v>
    </oc>
    <nc r="E130"/>
  </rcc>
  <rcc rId="24664" sId="5">
    <oc r="E131">
      <v>8095</v>
    </oc>
    <nc r="E131"/>
  </rcc>
  <rcc rId="24665" sId="5">
    <oc r="E132">
      <v>9330</v>
    </oc>
    <nc r="E132"/>
  </rcc>
  <rcc rId="24666" sId="5">
    <oc r="E133">
      <v>18780</v>
    </oc>
    <nc r="E133"/>
  </rcc>
  <rcc rId="24667" sId="5">
    <oc r="E134">
      <v>17680</v>
    </oc>
    <nc r="E134"/>
  </rcc>
  <rcc rId="24668" sId="5">
    <oc r="E135">
      <v>30620</v>
    </oc>
    <nc r="E135"/>
  </rcc>
  <rcc rId="24669" sId="5">
    <oc r="E136">
      <v>58085</v>
    </oc>
    <nc r="E136"/>
  </rcc>
  <rcc rId="24670" sId="5">
    <oc r="E137">
      <v>28600</v>
    </oc>
    <nc r="E137"/>
  </rcc>
  <rcc rId="24671" sId="5">
    <oc r="E138">
      <v>28015</v>
    </oc>
    <nc r="E138"/>
  </rcc>
  <rcc rId="24672" sId="5">
    <oc r="E139">
      <v>40300</v>
    </oc>
    <nc r="E139"/>
  </rcc>
  <rcc rId="24673" sId="5">
    <oc r="E140">
      <v>18575</v>
    </oc>
    <nc r="E140"/>
  </rcc>
  <rcc rId="24674" sId="5">
    <oc r="E141">
      <v>8900</v>
    </oc>
    <nc r="E141"/>
  </rcc>
  <rcc rId="24675" sId="5">
    <oc r="E142">
      <v>26670</v>
    </oc>
    <nc r="E142"/>
  </rcc>
  <rcc rId="24676" sId="5">
    <oc r="E143">
      <v>41325</v>
    </oc>
    <nc r="E143"/>
  </rcc>
  <rcc rId="24677" sId="5">
    <oc r="E144">
      <v>56455</v>
    </oc>
    <nc r="E144"/>
  </rcc>
  <rcc rId="24678" sId="5">
    <oc r="E145">
      <v>10240</v>
    </oc>
    <nc r="E145"/>
  </rcc>
  <rcc rId="24679" sId="5">
    <oc r="E146">
      <v>12105</v>
    </oc>
    <nc r="E146"/>
  </rcc>
  <rcc rId="24680" sId="5">
    <oc r="E147">
      <v>28950</v>
    </oc>
    <nc r="E147"/>
  </rcc>
  <rcc rId="24681" sId="5">
    <oc r="E148">
      <v>13430</v>
    </oc>
    <nc r="E148"/>
  </rcc>
  <rcc rId="24682" sId="5">
    <oc r="E149">
      <v>40025</v>
    </oc>
    <nc r="E149"/>
  </rcc>
  <rcc rId="24683" sId="5">
    <oc r="E150">
      <v>38675</v>
    </oc>
    <nc r="E150"/>
  </rcc>
  <rcc rId="24684" sId="5">
    <oc r="E151">
      <v>44080</v>
    </oc>
    <nc r="E151"/>
  </rcc>
  <rcc rId="24685" sId="5">
    <oc r="E152">
      <v>22920</v>
    </oc>
    <nc r="E152"/>
  </rcc>
  <rcc rId="24686" sId="5">
    <oc r="E153">
      <v>1405</v>
    </oc>
    <nc r="E153"/>
  </rcc>
  <rcc rId="24687" sId="5">
    <oc r="E154">
      <v>28645</v>
    </oc>
    <nc r="E154"/>
  </rcc>
  <rcc rId="24688" sId="5">
    <oc r="E155">
      <v>75315</v>
    </oc>
    <nc r="E155"/>
  </rcc>
  <rcc rId="24689" sId="5">
    <oc r="E156">
      <v>24180</v>
    </oc>
    <nc r="E156"/>
  </rcc>
  <rcc rId="24690" sId="5">
    <oc r="E157">
      <v>35790</v>
    </oc>
    <nc r="E157"/>
  </rcc>
  <rcc rId="24691" sId="5">
    <oc r="E158">
      <v>4195</v>
    </oc>
    <nc r="E158"/>
  </rcc>
  <rcc rId="24692" sId="5">
    <oc r="E159">
      <v>7485</v>
    </oc>
    <nc r="E159"/>
  </rcc>
  <rcc rId="24693" sId="5">
    <oc r="E160">
      <v>12900</v>
    </oc>
    <nc r="E160"/>
  </rcc>
  <rcc rId="24694" sId="5">
    <oc r="E161">
      <v>91660</v>
    </oc>
    <nc r="E161"/>
  </rcc>
  <rcc rId="24695" sId="5">
    <oc r="E162">
      <v>72795</v>
    </oc>
    <nc r="E162"/>
  </rcc>
  <rcc rId="24696" sId="5">
    <oc r="E163">
      <v>19445</v>
    </oc>
    <nc r="E163"/>
  </rcc>
  <rcc rId="24697" sId="5">
    <oc r="E164">
      <v>46530</v>
    </oc>
    <nc r="E164"/>
  </rcc>
  <rcc rId="24698" sId="5">
    <oc r="E165">
      <v>28880</v>
    </oc>
    <nc r="E165"/>
  </rcc>
  <rcc rId="24699" sId="5">
    <oc r="E166">
      <v>22675</v>
    </oc>
    <nc r="E166"/>
  </rcc>
  <rcc rId="24700" sId="5">
    <oc r="E167">
      <v>775</v>
    </oc>
    <nc r="E167"/>
  </rcc>
  <rcc rId="24701" sId="5">
    <oc r="E168">
      <v>13115</v>
    </oc>
    <nc r="E168"/>
  </rcc>
  <rcc rId="24702" sId="5">
    <oc r="E169">
      <v>12605</v>
    </oc>
    <nc r="E169"/>
  </rcc>
  <rcc rId="24703" sId="5">
    <oc r="E170">
      <v>10390</v>
    </oc>
    <nc r="E170"/>
  </rcc>
  <rcc rId="24704" sId="5">
    <oc r="E171">
      <v>70050</v>
    </oc>
    <nc r="E171"/>
  </rcc>
  <rcc rId="24705" sId="5">
    <oc r="E172">
      <v>39420</v>
    </oc>
    <nc r="E172"/>
  </rcc>
  <rcc rId="24706" sId="5">
    <oc r="E173">
      <v>18835</v>
    </oc>
    <nc r="E173"/>
  </rcc>
  <rcc rId="24707" sId="5">
    <oc r="E174">
      <v>9765</v>
    </oc>
    <nc r="E174"/>
  </rcc>
  <rcc rId="24708" sId="5">
    <oc r="E175">
      <v>52050</v>
    </oc>
    <nc r="E175"/>
  </rcc>
  <rcc rId="24709" sId="5">
    <oc r="E176">
      <v>44820</v>
    </oc>
    <nc r="E176"/>
  </rcc>
  <rcc rId="24710" sId="5">
    <oc r="E177">
      <v>32575</v>
    </oc>
    <nc r="E177"/>
  </rcc>
  <rcc rId="24711" sId="5">
    <oc r="E178">
      <v>128160</v>
    </oc>
    <nc r="E178"/>
  </rcc>
  <rcc rId="24712" sId="5">
    <oc r="E179">
      <v>48435</v>
    </oc>
    <nc r="E179"/>
  </rcc>
  <rcc rId="24713" sId="5">
    <oc r="E180">
      <v>38525</v>
    </oc>
    <nc r="E180"/>
  </rcc>
  <rcc rId="24714" sId="5">
    <oc r="E181">
      <v>9570</v>
    </oc>
    <nc r="E181"/>
  </rcc>
  <rcc rId="24715" sId="5">
    <oc r="E182">
      <v>8560</v>
    </oc>
    <nc r="E182"/>
  </rcc>
  <rcc rId="24716" sId="5">
    <oc r="E183">
      <v>31030</v>
    </oc>
    <nc r="E183"/>
  </rcc>
  <rcc rId="24717" sId="5">
    <oc r="E184">
      <v>22885</v>
    </oc>
    <nc r="E184"/>
  </rcc>
  <rcc rId="24718" sId="5">
    <oc r="E185">
      <v>10095</v>
    </oc>
    <nc r="E185"/>
  </rcc>
  <rcc rId="24719" sId="5">
    <oc r="E186">
      <v>17930</v>
    </oc>
    <nc r="E186"/>
  </rcc>
  <rcc rId="24720" sId="5">
    <oc r="E187">
      <v>40325</v>
    </oc>
    <nc r="E187"/>
  </rcc>
  <rcc rId="24721" sId="5">
    <oc r="E188">
      <v>12865</v>
    </oc>
    <nc r="E188"/>
  </rcc>
  <rcc rId="24722" sId="5">
    <oc r="E189">
      <v>121585</v>
    </oc>
    <nc r="E189"/>
  </rcc>
  <rcc rId="24723" sId="5">
    <oc r="E190">
      <v>6475</v>
    </oc>
    <nc r="E190"/>
  </rcc>
  <rcc rId="24724" sId="5">
    <oc r="E191">
      <v>24690</v>
    </oc>
    <nc r="E191"/>
  </rcc>
  <rcc rId="24725" sId="5">
    <oc r="E192">
      <v>32260</v>
    </oc>
    <nc r="E192"/>
  </rcc>
  <rcc rId="24726" sId="5">
    <oc r="E193">
      <v>25505</v>
    </oc>
    <nc r="E193"/>
  </rcc>
  <rcc rId="24727" sId="5">
    <oc r="E194">
      <v>10225</v>
    </oc>
    <nc r="E194"/>
  </rcc>
  <rcc rId="24728" sId="5">
    <oc r="E195">
      <v>9735</v>
    </oc>
    <nc r="E195"/>
  </rcc>
  <rcc rId="24729" sId="5">
    <oc r="E196">
      <v>20890</v>
    </oc>
    <nc r="E196"/>
  </rcc>
  <rcc rId="24730" sId="5">
    <oc r="E197">
      <v>9395</v>
    </oc>
    <nc r="E197"/>
  </rcc>
  <rcc rId="24731" sId="5">
    <oc r="E198">
      <v>17250</v>
    </oc>
    <nc r="E198"/>
  </rcc>
  <rcc rId="24732" sId="5">
    <oc r="E199">
      <v>16280</v>
    </oc>
    <nc r="E199"/>
  </rcc>
  <rcc rId="24733" sId="5">
    <oc r="E200">
      <v>22600</v>
    </oc>
    <nc r="E200"/>
  </rcc>
  <rcc rId="24734" sId="5">
    <oc r="E201">
      <v>15195</v>
    </oc>
    <nc r="E201"/>
  </rcc>
  <rcc rId="24735" sId="6" numFmtId="19">
    <oc r="D6">
      <v>44950</v>
    </oc>
    <nc r="D6">
      <v>44978</v>
    </nc>
  </rcc>
  <rcc rId="24736" sId="6" numFmtId="19">
    <oc r="E6">
      <v>44978</v>
    </oc>
    <nc r="E6">
      <v>45007</v>
    </nc>
  </rcc>
  <rcc rId="24737" sId="6">
    <oc r="E1" t="inlineStr">
      <is>
        <t>Февраль</t>
      </is>
    </oc>
    <nc r="E1" t="inlineStr">
      <is>
        <t>Март</t>
      </is>
    </nc>
  </rcc>
  <rcc rId="24738" sId="6" odxf="1" dxf="1">
    <oc r="D7">
      <v>9139</v>
    </oc>
    <nc r="D7">
      <v>9169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4739" sId="6">
    <oc r="D8">
      <v>15417</v>
    </oc>
    <nc r="D8">
      <v>15832</v>
    </nc>
  </rcc>
  <rfmt sheetId="6" sqref="D9" start="0" length="0">
    <dxf>
      <fill>
        <patternFill>
          <bgColor theme="4" tint="0.79998168889431442"/>
        </patternFill>
      </fill>
    </dxf>
  </rfmt>
  <rcc rId="24740" sId="6" odxf="1" dxf="1">
    <oc r="D10">
      <v>38655</v>
    </oc>
    <nc r="D10">
      <v>38755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4741" sId="6">
    <oc r="D11">
      <v>40205</v>
    </oc>
    <nc r="D11">
      <v>41465</v>
    </nc>
  </rcc>
  <rcc rId="24742" sId="6">
    <oc r="D12">
      <v>24019</v>
    </oc>
    <nc r="D12">
      <v>24273</v>
    </nc>
  </rcc>
  <rfmt sheetId="6" sqref="D13" start="0" length="0">
    <dxf>
      <fill>
        <patternFill>
          <bgColor theme="4" tint="0.79998168889431442"/>
        </patternFill>
      </fill>
    </dxf>
  </rfmt>
  <rfmt sheetId="6" sqref="D14" start="0" length="0">
    <dxf>
      <fill>
        <patternFill>
          <bgColor theme="4" tint="0.79998168889431442"/>
        </patternFill>
      </fill>
    </dxf>
  </rfmt>
  <rcc rId="24743" sId="6">
    <oc r="D16">
      <v>698</v>
    </oc>
    <nc r="D16">
      <v>717</v>
    </nc>
  </rcc>
  <rcc rId="24744" sId="6">
    <oc r="D17">
      <v>1246</v>
    </oc>
    <nc r="D17">
      <v>1338</v>
    </nc>
  </rcc>
  <rcc rId="24745" sId="6">
    <oc r="D20">
      <v>40126</v>
    </oc>
    <nc r="D20">
      <v>40194</v>
    </nc>
  </rcc>
  <rcc rId="24746" sId="6" odxf="1" dxf="1">
    <oc r="D21">
      <v>23571</v>
    </oc>
    <nc r="D21">
      <v>23901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4747" sId="6">
    <oc r="D23">
      <v>5440</v>
    </oc>
    <nc r="D23">
      <v>5560</v>
    </nc>
  </rcc>
  <rcc rId="24748" sId="6">
    <oc r="D24">
      <v>26250</v>
    </oc>
    <nc r="D24">
      <v>26350</v>
    </nc>
  </rcc>
  <rcc rId="24749" sId="6">
    <oc r="D25">
      <v>15948</v>
    </oc>
    <nc r="D25">
      <v>16055</v>
    </nc>
  </rcc>
  <rcc rId="24750" sId="6">
    <oc r="D29">
      <v>59551</v>
    </oc>
    <nc r="D29">
      <v>60131</v>
    </nc>
  </rcc>
  <rcc rId="24751" sId="6">
    <oc r="D30">
      <v>5669</v>
    </oc>
    <nc r="D30">
      <v>5746</v>
    </nc>
  </rcc>
  <rcc rId="24752" sId="6">
    <oc r="D31">
      <v>25051</v>
    </oc>
    <nc r="D31">
      <v>25413</v>
    </nc>
  </rcc>
  <rcc rId="24753" sId="6">
    <oc r="D32">
      <v>31193</v>
    </oc>
    <nc r="D32">
      <v>31715</v>
    </nc>
  </rcc>
  <rcc rId="24754" sId="6">
    <oc r="D33">
      <v>22625</v>
    </oc>
    <nc r="D33">
      <v>23313</v>
    </nc>
  </rcc>
  <rcc rId="24755" sId="6" odxf="1" dxf="1">
    <oc r="D34">
      <v>75837</v>
    </oc>
    <nc r="D34">
      <v>77038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756" sId="6">
    <oc r="D35">
      <v>1269</v>
    </oc>
    <nc r="D35">
      <v>1384</v>
    </nc>
  </rcc>
  <rcc rId="24757" sId="6">
    <oc r="D37">
      <v>25300</v>
    </oc>
    <nc r="D37">
      <v>25730</v>
    </nc>
  </rcc>
  <rcc rId="24758" sId="6">
    <oc r="D39">
      <v>19766</v>
    </oc>
    <nc r="D39">
      <v>19813</v>
    </nc>
  </rcc>
  <rcc rId="24759" sId="6">
    <oc r="D40">
      <v>40436</v>
    </oc>
    <nc r="D40">
      <v>40490</v>
    </nc>
  </rcc>
  <rcc rId="24760" sId="6">
    <oc r="D41">
      <v>592</v>
    </oc>
    <nc r="D41">
      <v>605</v>
    </nc>
  </rcc>
  <rcc rId="24761" sId="6">
    <oc r="E7">
      <v>9169</v>
    </oc>
    <nc r="E7"/>
  </rcc>
  <rcc rId="24762" sId="6">
    <oc r="E8">
      <v>15832</v>
    </oc>
    <nc r="E8"/>
  </rcc>
  <rcc rId="24763" sId="6">
    <oc r="E9">
      <v>344</v>
    </oc>
    <nc r="E9"/>
  </rcc>
  <rcc rId="24764" sId="6">
    <oc r="E10">
      <v>38755</v>
    </oc>
    <nc r="E10"/>
  </rcc>
  <rcc rId="24765" sId="6">
    <oc r="E11">
      <v>41465</v>
    </oc>
    <nc r="E11"/>
  </rcc>
  <rcc rId="24766" sId="6">
    <oc r="E12">
      <v>24273</v>
    </oc>
    <nc r="E12"/>
  </rcc>
  <rcc rId="24767" sId="6">
    <oc r="E13">
      <v>1317</v>
    </oc>
    <nc r="E13"/>
  </rcc>
  <rcc rId="24768" sId="6">
    <oc r="E14">
      <v>1853</v>
    </oc>
    <nc r="E14"/>
  </rcc>
  <rcc rId="24769" sId="6">
    <oc r="E15">
      <v>10326</v>
    </oc>
    <nc r="E15"/>
  </rcc>
  <rcc rId="24770" sId="6">
    <oc r="E16">
      <v>717</v>
    </oc>
    <nc r="E16"/>
  </rcc>
  <rcc rId="24771" sId="6">
    <oc r="E17">
      <v>1338</v>
    </oc>
    <nc r="E17"/>
  </rcc>
  <rcc rId="24772" sId="6">
    <oc r="E20">
      <v>40194</v>
    </oc>
    <nc r="E20"/>
  </rcc>
  <rcc rId="24773" sId="6">
    <oc r="E21">
      <v>23901</v>
    </oc>
    <nc r="E21"/>
  </rcc>
  <rcc rId="24774" sId="6">
    <oc r="E22">
      <v>31968</v>
    </oc>
    <nc r="E22"/>
  </rcc>
  <rcc rId="24775" sId="6">
    <oc r="E23">
      <v>5560</v>
    </oc>
    <nc r="E23"/>
  </rcc>
  <rcc rId="24776" sId="6">
    <oc r="E24">
      <v>26350</v>
    </oc>
    <nc r="E24"/>
  </rcc>
  <rcc rId="24777" sId="6">
    <oc r="E25">
      <v>16055</v>
    </oc>
    <nc r="E25"/>
  </rcc>
  <rcc rId="24778" sId="6">
    <oc r="E26">
      <v>24624</v>
    </oc>
    <nc r="E26"/>
  </rcc>
  <rcc rId="24779" sId="6">
    <oc r="E29">
      <v>60131</v>
    </oc>
    <nc r="E29"/>
  </rcc>
  <rcc rId="24780" sId="6">
    <oc r="E30">
      <v>5746</v>
    </oc>
    <nc r="E30"/>
  </rcc>
  <rcc rId="24781" sId="6">
    <oc r="E31">
      <v>25413</v>
    </oc>
    <nc r="E31"/>
  </rcc>
  <rcc rId="24782" sId="6">
    <oc r="E32">
      <v>31715</v>
    </oc>
    <nc r="E32"/>
  </rcc>
  <rcc rId="24783" sId="6">
    <oc r="E33">
      <v>23313</v>
    </oc>
    <nc r="E33"/>
  </rcc>
  <rcc rId="24784" sId="6">
    <oc r="E34">
      <v>77038</v>
    </oc>
    <nc r="E34"/>
  </rcc>
  <rcc rId="24785" sId="6">
    <oc r="E35">
      <v>1384</v>
    </oc>
    <nc r="E35"/>
  </rcc>
  <rcc rId="24786" sId="6">
    <oc r="E36">
      <v>8102</v>
    </oc>
    <nc r="E36"/>
  </rcc>
  <rcc rId="24787" sId="6">
    <oc r="E37">
      <v>25730</v>
    </oc>
    <nc r="E37"/>
  </rcc>
  <rcc rId="24788" sId="6">
    <oc r="E38">
      <v>1417</v>
    </oc>
    <nc r="E38"/>
  </rcc>
  <rcc rId="24789" sId="6">
    <oc r="E39">
      <v>19813</v>
    </oc>
    <nc r="E39"/>
  </rcc>
  <rcc rId="24790" sId="6">
    <oc r="E40">
      <v>40490</v>
    </oc>
    <nc r="E40"/>
  </rcc>
  <rcc rId="24791" sId="6">
    <oc r="E41">
      <v>605</v>
    </oc>
    <nc r="E41"/>
  </rcc>
  <rcc rId="24792" sId="6">
    <oc r="D51">
      <v>50680</v>
    </oc>
    <nc r="D51">
      <v>51432</v>
    </nc>
  </rcc>
  <rcc rId="24793" sId="6">
    <oc r="D52">
      <v>74811</v>
    </oc>
    <nc r="D52">
      <v>75767</v>
    </nc>
  </rcc>
  <rcc rId="24794" sId="6" odxf="1" dxf="1">
    <oc r="D53">
      <v>34726</v>
    </oc>
    <nc r="D53">
      <v>35870</v>
    </nc>
    <odxf/>
    <ndxf/>
  </rcc>
  <rfmt sheetId="6" sqref="D54" start="0" length="0">
    <dxf/>
  </rfmt>
  <rcc rId="24795" sId="6">
    <oc r="D55">
      <v>9405</v>
    </oc>
    <nc r="D55">
      <v>9411</v>
    </nc>
  </rcc>
  <rcc rId="24796" sId="6">
    <oc r="D56">
      <v>22282</v>
    </oc>
    <nc r="D56">
      <v>22404</v>
    </nc>
  </rcc>
  <rcc rId="24797" sId="6">
    <oc r="D57">
      <v>4866</v>
    </oc>
    <nc r="D57">
      <v>4976</v>
    </nc>
  </rcc>
  <rcc rId="24798" sId="6">
    <oc r="D58">
      <v>11457</v>
    </oc>
    <nc r="D58">
      <v>12108</v>
    </nc>
  </rcc>
  <rcc rId="24799" sId="6">
    <oc r="D59">
      <v>18926</v>
    </oc>
    <nc r="D59">
      <v>19528</v>
    </nc>
  </rcc>
  <rcc rId="24800" sId="6">
    <oc r="D60">
      <v>19841</v>
    </oc>
    <nc r="D60">
      <v>20464</v>
    </nc>
  </rcc>
  <rcc rId="24801" sId="6">
    <oc r="D61">
      <v>24298</v>
    </oc>
    <nc r="D61">
      <v>24503</v>
    </nc>
  </rcc>
  <rcc rId="24802" sId="6">
    <oc r="D62">
      <v>26837</v>
    </oc>
    <nc r="D62">
      <v>27133</v>
    </nc>
  </rcc>
  <rcc rId="24803" sId="6">
    <oc r="D63">
      <v>51332</v>
    </oc>
    <nc r="D63">
      <v>52746</v>
    </nc>
  </rcc>
  <rcc rId="24804" sId="6">
    <oc r="D65">
      <v>5302</v>
    </oc>
    <nc r="D65">
      <v>6301</v>
    </nc>
  </rcc>
  <rcc rId="24805" sId="6">
    <oc r="D66">
      <v>31272</v>
    </oc>
    <nc r="D66">
      <v>31658</v>
    </nc>
  </rcc>
  <rcc rId="24806" sId="6">
    <oc r="D67">
      <v>84205</v>
    </oc>
    <nc r="D67">
      <v>85741</v>
    </nc>
  </rcc>
  <rcc rId="24807" sId="6">
    <oc r="D68">
      <v>12759</v>
    </oc>
    <nc r="D68">
      <v>12893</v>
    </nc>
  </rcc>
  <rcc rId="24808" sId="6" odxf="1" dxf="1">
    <oc r="D69">
      <v>4350</v>
    </oc>
    <nc r="D69">
      <v>4400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mt sheetId="6" cell="D69" guid="{00000000-0000-0000-0000-000000000000}" action="delete" author="HP"/>
  <rcc rId="24809" sId="6">
    <oc r="E51">
      <v>51432</v>
    </oc>
    <nc r="E51"/>
  </rcc>
  <rcc rId="24810" sId="6">
    <oc r="E52">
      <v>75767</v>
    </oc>
    <nc r="E52"/>
  </rcc>
  <rcc rId="24811" sId="6">
    <oc r="E53">
      <v>35870</v>
    </oc>
    <nc r="E53"/>
  </rcc>
  <rcc rId="24812" sId="6">
    <oc r="E55">
      <v>9411</v>
    </oc>
    <nc r="E55"/>
  </rcc>
  <rcc rId="24813" sId="6">
    <oc r="E56">
      <v>22404</v>
    </oc>
    <nc r="E56"/>
  </rcc>
  <rcc rId="24814" sId="6">
    <oc r="E57">
      <v>4976</v>
    </oc>
    <nc r="E57"/>
  </rcc>
  <rcc rId="24815" sId="6">
    <oc r="E58">
      <v>12108</v>
    </oc>
    <nc r="E58"/>
  </rcc>
  <rcc rId="24816" sId="6">
    <oc r="E59">
      <v>19528</v>
    </oc>
    <nc r="E59"/>
  </rcc>
  <rcc rId="24817" sId="6">
    <oc r="E60">
      <v>20464</v>
    </oc>
    <nc r="E60"/>
  </rcc>
  <rcc rId="24818" sId="6">
    <oc r="E61">
      <v>24503</v>
    </oc>
    <nc r="E61"/>
  </rcc>
  <rcc rId="24819" sId="6">
    <oc r="E62">
      <v>27133</v>
    </oc>
    <nc r="E62"/>
  </rcc>
  <rcc rId="24820" sId="6">
    <oc r="E63">
      <v>52746</v>
    </oc>
    <nc r="E63"/>
  </rcc>
  <rcc rId="24821" sId="6">
    <oc r="E64">
      <v>40</v>
    </oc>
    <nc r="E64"/>
  </rcc>
  <rcc rId="24822" sId="6">
    <oc r="E65">
      <v>6301</v>
    </oc>
    <nc r="E65"/>
  </rcc>
  <rcc rId="24823" sId="6">
    <oc r="E66">
      <v>31658</v>
    </oc>
    <nc r="E66"/>
  </rcc>
  <rcc rId="24824" sId="6">
    <oc r="E67">
      <v>85741</v>
    </oc>
    <nc r="E67"/>
  </rcc>
  <rcc rId="24825" sId="6">
    <oc r="E68">
      <v>12893</v>
    </oc>
    <nc r="E68"/>
  </rcc>
  <rcc rId="24826" sId="6">
    <oc r="E69">
      <v>4400</v>
    </oc>
    <nc r="E69">
      <v>7100</v>
    </nc>
  </rcc>
  <rcc rId="24827" sId="6">
    <oc r="D78">
      <v>52244</v>
    </oc>
    <nc r="D78">
      <v>52607</v>
    </nc>
  </rcc>
  <rcc rId="24828" sId="6">
    <oc r="D79">
      <v>14343</v>
    </oc>
    <nc r="D79">
      <v>14514</v>
    </nc>
  </rcc>
  <rcc rId="24829" sId="6" odxf="1" dxf="1">
    <oc r="D80">
      <v>9669</v>
    </oc>
    <nc r="D80">
      <v>9769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4830" sId="6">
    <oc r="D81">
      <v>1825</v>
    </oc>
    <nc r="D81">
      <v>1854</v>
    </nc>
  </rcc>
  <rcc rId="24831" sId="6">
    <oc r="E78">
      <v>52607</v>
    </oc>
    <nc r="E78"/>
  </rcc>
  <rcc rId="24832" sId="6">
    <oc r="E79">
      <v>14514</v>
    </oc>
    <nc r="E79"/>
  </rcc>
  <rcc rId="24833" sId="6">
    <oc r="E80">
      <v>9769</v>
    </oc>
    <nc r="E80"/>
  </rcc>
  <rcc rId="24834" sId="6">
    <oc r="E81">
      <v>1854</v>
    </oc>
    <nc r="E81"/>
  </rcc>
  <rcc rId="24835" sId="6">
    <oc r="D83">
      <v>41573</v>
    </oc>
    <nc r="D83">
      <v>42175</v>
    </nc>
  </rcc>
  <rcc rId="24836" sId="6">
    <oc r="D84">
      <v>157648</v>
    </oc>
    <nc r="D84">
      <v>160309</v>
    </nc>
  </rcc>
  <rcc rId="24837" sId="6">
    <oc r="D85">
      <v>45239</v>
    </oc>
    <nc r="D85">
      <v>45923</v>
    </nc>
  </rcc>
  <rcc rId="24838" sId="6" odxf="1" dxf="1">
    <oc r="D86">
      <v>32113</v>
    </oc>
    <nc r="D86">
      <v>32613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4839" sId="6" odxf="1" dxf="1">
    <oc r="D87">
      <v>14899</v>
    </oc>
    <nc r="D87">
      <v>15299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4840" sId="6">
    <oc r="D88">
      <v>837</v>
    </oc>
    <nc r="D88">
      <v>857</v>
    </nc>
  </rcc>
  <rcc rId="24841" sId="6">
    <oc r="D94">
      <v>73488</v>
    </oc>
    <nc r="D94">
      <v>73995</v>
    </nc>
  </rcc>
  <rcc rId="24842" sId="6">
    <oc r="D95">
      <v>13172</v>
    </oc>
    <nc r="D95">
      <v>13769</v>
    </nc>
  </rcc>
  <rcc rId="24843" sId="6">
    <oc r="E83">
      <v>42175</v>
    </oc>
    <nc r="E83"/>
  </rcc>
  <rcc rId="24844" sId="6">
    <oc r="E84">
      <v>160309</v>
    </oc>
    <nc r="E84"/>
  </rcc>
  <rcc rId="24845" sId="6">
    <oc r="E85">
      <v>45923</v>
    </oc>
    <nc r="E85"/>
  </rcc>
  <rcc rId="24846" sId="6">
    <oc r="E86">
      <v>32613</v>
    </oc>
    <nc r="E86"/>
  </rcc>
  <rcc rId="24847" sId="6">
    <oc r="E87">
      <v>15299</v>
    </oc>
    <nc r="E87"/>
  </rcc>
  <rcc rId="24848" sId="6">
    <oc r="E88">
      <v>857</v>
    </oc>
    <nc r="E88"/>
  </rcc>
  <rcc rId="24849" sId="6">
    <oc r="E92">
      <v>26753</v>
    </oc>
    <nc r="E92"/>
  </rcc>
  <rcc rId="24850" sId="6">
    <oc r="E94">
      <v>73995</v>
    </oc>
    <nc r="E94"/>
  </rcc>
  <rcc rId="24851" sId="6">
    <oc r="E95">
      <v>13769</v>
    </oc>
    <nc r="E95"/>
  </rcc>
  <rcmt sheetId="6" cell="D69" guid="{1A196A04-0601-4BE1-9E45-544885C588B9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862" sId="10">
    <oc r="A2" t="inlineStr">
      <is>
        <t>Февраль 2023 года</t>
      </is>
    </oc>
    <nc r="A2" t="inlineStr">
      <is>
        <t>Март 2023 года</t>
      </is>
    </nc>
  </rcc>
  <rcc rId="24863" sId="13">
    <oc r="A1" t="inlineStr">
      <is>
        <t>СПРАВОЧНАЯ ИНФОРМАЦИЯ потребление коммунальных услуг в здании по адресу г.Химки, ул.Лавочкина, д.13 февраль 2023г.</t>
      </is>
    </oc>
    <nc r="A1" t="inlineStr">
      <is>
        <t>СПРАВОЧНАЯ ИНФОРМАЦИЯ потребление коммунальных услуг в здании по адресу г.Химки, ул.Лавочкина, д.13 март 2023г.</t>
      </is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864" sId="5" ref="A47:XFD47" action="insert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</rrc>
  <rcc rId="24865" sId="5" odxf="1" dxf="1">
    <nc r="B47" t="inlineStr">
      <is>
        <t>Захарьящева Виктория Викторовна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24866" sId="5">
    <oc r="G46">
      <v>30800</v>
    </oc>
    <nc r="G46" t="inlineStr">
      <is>
        <t>Демонтаж</t>
      </is>
    </nc>
  </rcc>
  <rfmt sheetId="5" sqref="F47">
    <dxf>
      <fill>
        <patternFill>
          <bgColor theme="0"/>
        </patternFill>
      </fill>
    </dxf>
  </rfmt>
  <rfmt sheetId="5" sqref="C47" start="0" length="0">
    <dxf>
      <border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</rfmt>
  <rfmt sheetId="5" sqref="C47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D47" start="0" length="0">
    <dxf>
      <fill>
        <patternFill patternType="none">
          <bgColor indexed="65"/>
        </patternFill>
      </fill>
      <alignment wrapText="1" readingOrder="0"/>
    </dxf>
  </rfmt>
  <rfmt sheetId="5" sqref="E47" start="0" length="0">
    <dxf>
      <fill>
        <patternFill patternType="none">
          <bgColor indexed="65"/>
        </patternFill>
      </fill>
      <alignment wrapText="1" readingOrder="0"/>
    </dxf>
  </rfmt>
  <rcc rId="24867" sId="5" odxf="1" dxf="1">
    <nc r="F47">
      <f>E47-D47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868" sId="5">
    <nc r="D47">
      <v>0</v>
    </nc>
  </rcc>
  <rcc rId="24869" sId="5">
    <nc r="C47" t="inlineStr">
      <is>
        <t>47449359-22</t>
      </is>
    </nc>
  </rcc>
  <rcc rId="24870" sId="5">
    <oc r="F46">
      <v>82</v>
    </oc>
    <nc r="F46">
      <v>68</v>
    </nc>
  </rcc>
  <rcmt sheetId="5" cell="F46" guid="{5F417F18-B793-4853-AC2E-F8AEFB728A3F}" author="HP" oldLength="69" newLength="21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24881" sheetId="16" name="[Лавочкина 13 корпус 1-6 электричество 2023-02.xlsx]Лист3" sheetPosition="15"/>
  <rcc rId="24882" sId="16" odxf="1" dxf="1">
    <nc r="C1" t="inlineStr">
      <is>
        <t>Нежилые помещения</t>
      </is>
    </nc>
    <odxf>
      <font>
        <b val="0"/>
        <u val="none"/>
        <sz val="10"/>
        <color auto="1"/>
        <name val="Arial Cyr"/>
        <scheme val="none"/>
      </font>
      <alignment horizontal="general" vertical="bottom" readingOrder="0"/>
    </odxf>
    <ndxf>
      <font>
        <b/>
        <u/>
        <sz val="10"/>
        <color auto="1"/>
        <name val="Arial Cyr"/>
        <scheme val="none"/>
      </font>
      <alignment horizontal="center" vertical="top" readingOrder="0"/>
    </ndxf>
  </rcc>
  <rcc rId="24883" sId="16" odxf="1" dxf="1">
    <nc r="E1" t="inlineStr">
      <is>
        <t>Март</t>
      </is>
    </nc>
    <odxf>
      <font>
        <b val="0"/>
        <sz val="10"/>
        <color auto="1"/>
        <name val="Arial Cyr"/>
        <scheme val="none"/>
      </font>
      <alignment horizontal="general" vertical="bottom" readingOrder="0"/>
    </odxf>
    <ndxf>
      <font>
        <b/>
        <sz val="10"/>
        <color auto="1"/>
        <name val="Arial Cyr"/>
        <scheme val="none"/>
      </font>
      <alignment horizontal="right" vertical="top" readingOrder="0"/>
    </ndxf>
  </rcc>
  <rcc rId="24884" sId="16" odxf="1" dxf="1">
    <nc r="A2" t="inlineStr">
      <is>
        <t>Корпус 2</t>
      </is>
    </nc>
    <odxf>
      <font>
        <b val="0"/>
        <u val="none"/>
        <sz val="10"/>
        <color auto="1"/>
        <name val="Arial Cyr"/>
        <scheme val="none"/>
      </font>
      <alignment horizontal="general" vertical="bottom" readingOrder="0"/>
    </odxf>
    <ndxf>
      <font>
        <b/>
        <u/>
        <sz val="10"/>
        <color auto="1"/>
        <name val="Arial Cyr"/>
        <scheme val="none"/>
      </font>
      <alignment horizontal="left" vertical="top" readingOrder="0"/>
    </ndxf>
  </rcc>
  <rfmt sheetId="16" sqref="C2" start="0" length="0">
    <dxf>
      <alignment horizontal="center" vertical="top" readingOrder="0"/>
    </dxf>
  </rfmt>
  <rfmt sheetId="16" sqref="F2" start="0" length="0">
    <dxf>
      <alignment horizontal="center" vertical="top" readingOrder="0"/>
      <border outline="0">
        <bottom style="medium">
          <color indexed="64"/>
        </bottom>
      </border>
    </dxf>
  </rfmt>
  <rcc rId="24885" sId="16" odxf="1" dxf="1">
    <nc r="A3" t="inlineStr">
      <is>
        <t>Номер офиса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86" sId="16" odxf="1" dxf="1">
    <nc r="B3" t="inlineStr">
      <is>
        <t xml:space="preserve">Ф.И.О. 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87" sId="16" odxf="1" dxf="1">
    <nc r="C3" t="inlineStr">
      <is>
        <t>Номер счетчика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88" sId="16" odxf="1" dxf="1">
    <nc r="D3" t="inlineStr">
      <is>
        <t>Показания счетчика на конец месяца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89" sId="16" odxf="1" dxf="1">
    <nc r="F3" t="inlineStr">
      <is>
        <t>Расход    эл.энергии, кВт-ч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right/>
        <bottom/>
      </border>
    </odxf>
    <ndxf>
      <font>
        <b/>
        <sz val="8"/>
        <color auto="1"/>
        <name val="Arial Cyr"/>
        <scheme val="none"/>
      </font>
      <alignment horizontal="center" vertical="center" wrapText="1" readingOrder="0"/>
      <border outline="0">
        <right style="medium">
          <color indexed="64"/>
        </right>
        <bottom style="thin">
          <color indexed="64"/>
        </bottom>
      </border>
    </ndxf>
  </rcc>
  <rfmt sheetId="16" sqref="G3" start="0" length="0">
    <dxf>
      <font>
        <sz val="8"/>
        <color auto="1"/>
        <name val="Arial Cyr"/>
        <scheme val="none"/>
      </font>
    </dxf>
  </rfmt>
  <rfmt sheetId="16" sqref="H3" start="0" length="0">
    <dxf>
      <font>
        <sz val="8"/>
        <color auto="1"/>
        <name val="Arial Cyr"/>
        <scheme val="none"/>
      </font>
    </dxf>
  </rfmt>
  <rfmt sheetId="16" sqref="A3:XFD3" start="0" length="0">
    <dxf>
      <font>
        <sz val="8"/>
        <color auto="1"/>
        <name val="Arial Cyr"/>
        <scheme val="none"/>
      </font>
    </dxf>
  </rfmt>
  <rfmt sheetId="16" sqref="G4" start="0" length="0">
    <dxf>
      <font>
        <sz val="8"/>
        <color auto="1"/>
        <name val="Arial Cyr"/>
        <scheme val="none"/>
      </font>
    </dxf>
  </rfmt>
  <rfmt sheetId="16" sqref="H4" start="0" length="0">
    <dxf>
      <font>
        <sz val="8"/>
        <color auto="1"/>
        <name val="Arial Cyr"/>
        <scheme val="none"/>
      </font>
    </dxf>
  </rfmt>
  <rfmt sheetId="16" sqref="A4:XFD4" start="0" length="0">
    <dxf>
      <font>
        <sz val="8"/>
        <color auto="1"/>
        <name val="Arial Cyr"/>
        <scheme val="none"/>
      </font>
    </dxf>
  </rfmt>
  <rcc rId="24890" sId="16" odxf="1" dxf="1">
    <nc r="D5" t="inlineStr">
      <is>
        <t>предыдущ.</t>
      </is>
    </nc>
    <odxf>
      <font>
        <b val="0"/>
        <sz val="10"/>
        <color auto="1"/>
        <name val="Arial Cyr"/>
        <scheme val="none"/>
      </font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91" sId="16" odxf="1" dxf="1">
    <nc r="E5" t="inlineStr">
      <is>
        <t>расчетного</t>
      </is>
    </nc>
    <odxf>
      <font>
        <b val="0"/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G5" start="0" length="0">
    <dxf>
      <font>
        <sz val="8"/>
        <color auto="1"/>
        <name val="Arial Cyr"/>
        <scheme val="none"/>
      </font>
    </dxf>
  </rfmt>
  <rfmt sheetId="16" sqref="H5" start="0" length="0">
    <dxf>
      <font>
        <sz val="8"/>
        <color auto="1"/>
        <name val="Arial Cyr"/>
        <scheme val="none"/>
      </font>
    </dxf>
  </rfmt>
  <rfmt sheetId="16" sqref="A5:XFD5" start="0" length="0">
    <dxf>
      <font>
        <sz val="8"/>
        <color auto="1"/>
        <name val="Arial Cyr"/>
        <scheme val="none"/>
      </font>
    </dxf>
  </rfmt>
  <rcc rId="24892" sId="16" odxf="1" s="1" dxf="1">
    <nc r="A6" t="inlineStr">
      <is>
        <t>Корпус 2</t>
      </is>
    </nc>
    <odxf>
      <numFmt numFmtId="0" formatCode="General"/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="1" sqref="B6" start="0" length="0">
    <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="1" sqref="C6" start="0" length="0">
    <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893" sId="16" odxf="1" dxf="1" numFmtId="19">
    <nc r="D6">
      <v>44978</v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19" formatCode="dd/mm/yyyy"/>
      <fill>
        <patternFill patternType="solid">
          <bgColor rgb="FFFFFF0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94" sId="16" odxf="1" dxf="1" numFmtId="19">
    <nc r="E6">
      <v>45007</v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19" formatCode="dd/mm/yyyy"/>
      <fill>
        <patternFill patternType="solid">
          <bgColor rgb="FFFFFF0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F6" start="0" length="0">
    <dxf>
      <font>
        <sz val="9"/>
        <color auto="1"/>
        <name val="Arial Cyr"/>
        <scheme val="none"/>
      </font>
      <alignment horizontal="left" vertical="top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6" sqref="G6" start="0" length="0">
    <dxf>
      <font>
        <sz val="8"/>
        <color auto="1"/>
        <name val="Arial Cyr"/>
        <scheme val="none"/>
      </font>
    </dxf>
  </rfmt>
  <rfmt sheetId="16" sqref="H6" start="0" length="0">
    <dxf>
      <font>
        <sz val="8"/>
        <color auto="1"/>
        <name val="Arial Cyr"/>
        <scheme val="none"/>
      </font>
    </dxf>
  </rfmt>
  <rfmt sheetId="16" sqref="A6:XFD6" start="0" length="0">
    <dxf>
      <font>
        <sz val="8"/>
        <color auto="1"/>
        <name val="Arial Cyr"/>
        <scheme val="none"/>
      </font>
    </dxf>
  </rfmt>
  <rcc rId="24895" sId="16" odxf="1" dxf="1">
    <nc r="A7" t="inlineStr">
      <is>
        <t>01/с.1-Ф     эт.1/дв.11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4896" sId="16" odxf="1" dxf="1">
    <nc r="B7" t="inlineStr">
      <is>
        <t>Бурдина Ольга Раф.                          8-915-221-32-53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97" sId="16" odxf="1" dxf="1">
    <nc r="C7" t="inlineStr">
      <is>
        <t>32537264-18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98" sId="16" odxf="1" dxf="1">
    <nc r="D7">
      <v>9169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7" start="0" length="0">
    <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899" sId="16" odxf="1" dxf="1">
    <nc r="F7">
      <f>E7-D7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medium">
          <color indexed="64"/>
        </top>
      </border>
    </ndxf>
  </rcc>
  <rcc rId="24900" sId="16" odxf="1" dxf="1">
    <nc r="G7" t="inlineStr">
      <is>
        <t>Акт</t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</odxf>
    <ndxf>
      <font>
        <b/>
        <sz val="9"/>
        <color auto="1"/>
        <name val="Arial Cyr"/>
        <scheme val="none"/>
      </font>
      <numFmt numFmtId="1" formatCode="0"/>
      <alignment horizontal="left" vertical="center" readingOrder="0"/>
    </ndxf>
  </rcc>
  <rfmt sheetId="16" sqref="H7" start="0" length="0">
    <dxf>
      <font>
        <sz val="8"/>
        <color auto="1"/>
        <name val="Arial Cyr"/>
        <scheme val="none"/>
      </font>
      <fill>
        <patternFill patternType="solid">
          <bgColor theme="0"/>
        </patternFill>
      </fill>
    </dxf>
  </rfmt>
  <rfmt sheetId="16" sqref="A7:XFD7" start="0" length="0">
    <dxf>
      <font>
        <sz val="8"/>
        <color auto="1"/>
        <name val="Arial Cyr"/>
        <scheme val="none"/>
      </font>
    </dxf>
  </rfmt>
  <rcc rId="24901" sId="16" odxf="1" dxf="1">
    <nc r="A8" t="inlineStr">
      <is>
        <t>02/с.1/2-Ф      эт.1/дв.9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02" sId="16" odxf="1" dxf="1">
    <nc r="B8" t="inlineStr">
      <is>
        <t>Березовская Д.В.                  8-916-263-34-33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03" sId="16" odxf="1" dxf="1">
    <nc r="C8" t="inlineStr">
      <is>
        <t>35299603-18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04" sId="16" odxf="1" dxf="1">
    <nc r="D8">
      <v>15832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8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05" sId="16" odxf="1" dxf="1">
    <nc r="F8">
      <f>E8-D8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cc rId="24906" sId="16" odxf="1" dxf="1">
    <nc r="G8" t="inlineStr">
      <is>
        <t>Акт</t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</odxf>
    <ndxf>
      <font>
        <b/>
        <sz val="9"/>
        <color auto="1"/>
        <name val="Arial Cyr"/>
        <scheme val="none"/>
      </font>
      <numFmt numFmtId="1" formatCode="0"/>
      <alignment horizontal="left" vertical="center" readingOrder="0"/>
    </ndxf>
  </rcc>
  <rfmt sheetId="16" sqref="H8" start="0" length="0">
    <dxf>
      <fill>
        <patternFill patternType="solid">
          <bgColor theme="0"/>
        </patternFill>
      </fill>
      <alignment horizontal="left" vertical="center" readingOrder="0"/>
    </dxf>
  </rfmt>
  <rfmt sheetId="16" sqref="A8:XFD8" start="0" length="0">
    <dxf>
      <font>
        <sz val="8"/>
        <color auto="1"/>
        <name val="Arial Cyr"/>
        <scheme val="none"/>
      </font>
    </dxf>
  </rfmt>
  <rcc rId="24907" sId="16" odxf="1" dxf="1">
    <nc r="A9" t="inlineStr">
      <is>
        <t>03/с.2-Ф      эт.1/дв.7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4908" sId="16" odxf="1" dxf="1">
    <nc r="B9" t="inlineStr">
      <is>
        <t xml:space="preserve">   Юдин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4909" sId="16" odxf="1" dxf="1">
    <nc r="C9" t="inlineStr">
      <is>
        <t>44328637-21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0" sId="16" odxf="1" dxf="1">
    <nc r="D9">
      <v>344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9" start="0" length="0">
    <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11" sId="16" odxf="1" dxf="1">
    <nc r="F9">
      <f>E9-D9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fmt sheetId="16" sqref="G9" start="0" length="0">
    <dxf>
      <font>
        <b/>
        <sz val="9"/>
        <color auto="1"/>
        <name val="Arial Cyr"/>
        <scheme val="none"/>
      </font>
      <numFmt numFmtId="1" formatCode="0"/>
      <alignment horizontal="left" vertical="center" readingOrder="0"/>
    </dxf>
  </rfmt>
  <rfmt sheetId="16" sqref="H9" start="0" length="0">
    <dxf>
      <font>
        <sz val="8"/>
        <color auto="1"/>
        <name val="Arial Cyr"/>
        <scheme val="none"/>
      </font>
      <fill>
        <patternFill patternType="solid">
          <bgColor theme="0"/>
        </patternFill>
      </fill>
    </dxf>
  </rfmt>
  <rfmt sheetId="16" sqref="A9:XFD9" start="0" length="0">
    <dxf>
      <font>
        <sz val="8"/>
        <color auto="1"/>
        <name val="Arial Cyr"/>
        <scheme val="none"/>
      </font>
    </dxf>
  </rfmt>
  <rcc rId="24912" sId="16" odxf="1" dxf="1">
    <nc r="A10" t="inlineStr">
      <is>
        <t>04/с.1-Г                 эт.2/дв.24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3" sId="16" odxf="1" dxf="1">
    <nc r="B10" t="inlineStr">
      <is>
        <t>Филонова Л.М.                                   573-41-01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4" sId="16" odxf="1" dxf="1">
    <nc r="C10" t="inlineStr">
      <is>
        <t>35366213-18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5" sId="16" odxf="1" dxf="1">
    <nc r="D10">
      <v>38755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10" start="0" length="0">
    <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16" sId="16" odxf="1" dxf="1">
    <nc r="F10">
      <f>E10-D10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cc rId="24917" sId="16" odxf="1" dxf="1">
    <nc r="G10" t="inlineStr">
      <is>
        <t>АКТ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</odxf>
    <ndxf>
      <font>
        <b/>
        <sz val="8"/>
        <color auto="1"/>
        <name val="Arial Cyr"/>
        <scheme val="none"/>
      </font>
      <alignment horizontal="left" vertical="center" wrapText="1" readingOrder="0"/>
    </ndxf>
  </rcc>
  <rfmt sheetId="16" sqref="H10" start="0" length="0">
    <dxf>
      <font>
        <sz val="8"/>
        <color auto="1"/>
        <name val="Arial Cyr"/>
        <scheme val="none"/>
      </font>
      <fill>
        <patternFill patternType="solid">
          <bgColor theme="0"/>
        </patternFill>
      </fill>
    </dxf>
  </rfmt>
  <rfmt sheetId="16" sqref="A10:XFD10" start="0" length="0">
    <dxf>
      <font>
        <sz val="8"/>
        <color auto="1"/>
        <name val="Arial Cyr"/>
        <scheme val="none"/>
      </font>
    </dxf>
  </rfmt>
  <rcc rId="24918" sId="16" odxf="1" dxf="1">
    <nc r="A11" t="inlineStr">
      <is>
        <t>05/с.2-Ф  эт.2/дв.25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9" sId="16" odxf="1" dxf="1">
    <nc r="B11" t="inlineStr">
      <is>
        <t>Ходыкина Г.И.                      796-50-80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0" sId="16" odxf="1" dxf="1">
    <nc r="C11" t="inlineStr">
      <is>
        <t>34245100-18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1" sId="16" odxf="1" dxf="1">
    <nc r="D11">
      <v>41465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11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22" sId="16" odxf="1" dxf="1">
    <nc r="F11">
      <f>E11-D11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cc rId="24923" sId="16" odxf="1" dxf="1">
    <nc r="G11" t="inlineStr">
      <is>
        <t>Акт</t>
      </is>
    </nc>
    <odxf>
      <font>
        <b val="0"/>
        <sz val="10"/>
        <color auto="1"/>
        <name val="Arial Cyr"/>
        <scheme val="none"/>
      </font>
      <alignment vertical="bottom" readingOrder="0"/>
    </odxf>
    <ndxf>
      <font>
        <b/>
        <sz val="9"/>
        <color auto="1"/>
        <name val="Arial Cyr"/>
        <scheme val="none"/>
      </font>
      <alignment vertical="center" readingOrder="0"/>
    </ndxf>
  </rcc>
  <rfmt sheetId="16" sqref="H11" start="0" length="0">
    <dxf>
      <font>
        <sz val="8"/>
        <color auto="1"/>
        <name val="Arial Cyr"/>
        <scheme val="none"/>
      </font>
    </dxf>
  </rfmt>
  <rfmt sheetId="16" sqref="A11:XFD11" start="0" length="0">
    <dxf>
      <font>
        <sz val="8"/>
        <color auto="1"/>
        <name val="Arial Cyr"/>
        <scheme val="none"/>
      </font>
    </dxf>
  </rfmt>
  <rcc rId="24924" sId="16" odxf="1" dxf="1">
    <nc r="A12" t="inlineStr">
      <is>
        <t>06/с.2-Ф                  эт.2/дв.3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5" sId="16" odxf="1" dxf="1">
    <nc r="B12" t="inlineStr">
      <is>
        <t>Дробенко В.П.                                         8-916-343-59-04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6" sId="16" odxf="1" dxf="1">
    <nc r="C12" t="inlineStr">
      <is>
        <t>32963658-18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7" sId="16" odxf="1" dxf="1">
    <nc r="D12">
      <v>24273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12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28" sId="16" odxf="1" dxf="1">
    <nc r="F12">
      <f>E12-D12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cc rId="24929" sId="16" odxf="1" dxf="1">
    <nc r="G12" t="inlineStr">
      <is>
        <t>Договор</t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</odxf>
    <ndxf>
      <font>
        <b/>
        <sz val="9"/>
        <color auto="1"/>
        <name val="Arial Cyr"/>
        <scheme val="none"/>
      </font>
      <numFmt numFmtId="19" formatCode="dd/mm/yyyy"/>
      <alignment horizontal="left" vertical="center" readingOrder="0"/>
    </ndxf>
  </rcc>
  <rfmt sheetId="16" sqref="H12" start="0" length="0">
    <dxf>
      <font>
        <sz val="8"/>
        <color auto="1"/>
        <name val="Arial Cyr"/>
        <scheme val="none"/>
      </font>
    </dxf>
  </rfmt>
  <rfmt sheetId="16" sqref="A12:XFD12" start="0" length="0">
    <dxf>
      <font>
        <sz val="8"/>
        <color auto="1"/>
        <name val="Arial Cyr"/>
        <scheme val="none"/>
      </font>
    </dxf>
  </rfmt>
  <rcc rId="24930" sId="16" odxf="1" dxf="1">
    <nc r="A13" t="inlineStr">
      <is>
        <t>07/с.3-Г                   эт.2/дв.0-3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1" sId="16" odxf="1" dxf="1">
    <nc r="B13" t="inlineStr">
      <is>
        <t>Администрация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2" sId="16" odxf="1" dxf="1">
    <nc r="C13" t="inlineStr">
      <is>
        <t>00215551-05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3" sId="16" odxf="1" dxf="1">
    <nc r="D13">
      <v>1317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13" start="0" length="0">
    <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34" sId="16" odxf="1" dxf="1">
    <nc r="F13">
      <f>E13-D13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fmt sheetId="16" sqref="G13" start="0" length="0">
    <dxf>
      <font>
        <b/>
        <u/>
        <sz val="9"/>
        <color auto="1"/>
        <name val="Arial Cyr"/>
        <scheme val="none"/>
      </font>
      <numFmt numFmtId="1" formatCode="0"/>
      <alignment horizontal="left" vertical="center" readingOrder="0"/>
    </dxf>
  </rfmt>
  <rfmt sheetId="16" sqref="H13" start="0" length="0">
    <dxf>
      <font>
        <sz val="8"/>
        <color auto="1"/>
        <name val="Arial Cyr"/>
        <scheme val="none"/>
      </font>
    </dxf>
  </rfmt>
  <rfmt sheetId="16" sqref="A13:XFD13" start="0" length="0">
    <dxf>
      <font>
        <sz val="8"/>
        <color auto="1"/>
        <name val="Arial Cyr"/>
        <scheme val="none"/>
      </font>
    </dxf>
  </rfmt>
  <rcc rId="24935" sId="16" odxf="1" dxf="1">
    <nc r="A14" t="inlineStr">
      <is>
        <t>08/с.2-Г                    эт.2/дв.2*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6" sId="16" odxf="1" dxf="1">
    <nc r="B14" t="inlineStr">
      <is>
        <t>Ладонина М.Ф.                                         8-903-111-97-06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7" sId="16" odxf="1" dxf="1">
    <nc r="C14" t="inlineStr">
      <is>
        <t>34579628-18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8" sId="16" odxf="1" dxf="1">
    <nc r="D14">
      <v>1853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14" start="0" length="0">
    <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39" sId="16" odxf="1" dxf="1">
    <nc r="F14">
      <f>E14-D14</f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4940" sId="16" odxf="1" dxf="1">
    <nc r="G14" t="inlineStr">
      <is>
        <t>Договор</t>
      </is>
    </nc>
    <odxf>
      <font>
        <b val="0"/>
        <sz val="10"/>
        <color auto="1"/>
        <name val="Arial Cyr"/>
        <scheme val="none"/>
      </font>
      <alignment vertical="bottom" readingOrder="0"/>
    </odxf>
    <ndxf>
      <font>
        <b/>
        <sz val="9"/>
        <color auto="1"/>
        <name val="Arial Cyr"/>
        <scheme val="none"/>
      </font>
      <alignment vertical="center" readingOrder="0"/>
    </ndxf>
  </rcc>
  <rfmt sheetId="16" sqref="H14" start="0" length="0">
    <dxf>
      <font>
        <sz val="12"/>
        <color auto="1"/>
        <name val="Arial Cyr"/>
        <scheme val="none"/>
      </font>
      <alignment horizontal="left" vertical="center" readingOrder="0"/>
    </dxf>
  </rfmt>
  <rfmt sheetId="16" sqref="A14:XFD14" start="0" length="0">
    <dxf>
      <font>
        <sz val="8"/>
        <color auto="1"/>
        <name val="Arial Cyr"/>
        <scheme val="none"/>
      </font>
    </dxf>
  </rfmt>
  <rcc rId="24941" sId="16" odxf="1" dxf="1">
    <nc r="A15" t="inlineStr">
      <is>
        <t>Пом.1-5 подвал корп. 2 оф. 5"А"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2" sId="16" odxf="1" dxf="1">
    <nc r="B15" t="inlineStr">
      <is>
        <t xml:space="preserve"> (ОДН) Свободно            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3" sId="16" odxf="1" dxf="1">
    <nc r="C15" t="inlineStr">
      <is>
        <t>17926612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4" sId="16" odxf="1" dxf="1">
    <nc r="D15">
      <v>10326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15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45" sId="16" odxf="1" dxf="1">
    <nc r="F15">
      <f>E15-D15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qref="G15" start="0" length="0">
    <dxf>
      <font>
        <b/>
        <u/>
        <sz val="9"/>
        <color auto="1"/>
        <name val="Arial Cyr"/>
        <scheme val="none"/>
      </font>
      <numFmt numFmtId="1" formatCode="0"/>
      <alignment horizontal="left" vertical="center" readingOrder="0"/>
    </dxf>
  </rfmt>
  <rfmt sheetId="16" sqref="H15" start="0" length="0">
    <dxf>
      <font>
        <sz val="8"/>
        <color auto="1"/>
        <name val="Arial Cyr"/>
        <scheme val="none"/>
      </font>
    </dxf>
  </rfmt>
  <rfmt sheetId="16" sqref="A15:XFD15" start="0" length="0">
    <dxf>
      <font>
        <sz val="8"/>
        <color auto="1"/>
        <name val="Arial Cyr"/>
        <scheme val="none"/>
      </font>
    </dxf>
  </rfmt>
  <rcc rId="24946" sId="16" odxf="1" dxf="1">
    <nc r="A16" t="inlineStr">
      <is>
        <t>Подвал галерея 2 подъезд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7" sId="16" odxf="1" dxf="1">
    <nc r="B16" t="inlineStr">
      <is>
        <t>Вымпелком "Билайн" галерея корп. 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8" sId="16" odxf="1" dxf="1">
    <nc r="C16" t="inlineStr">
      <is>
        <t>37174446-19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9" sId="16" odxf="1" dxf="1">
    <nc r="D16">
      <v>717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16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50" sId="16" odxf="1" dxf="1">
    <nc r="F16">
      <f>E16-D16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qref="G16" start="0" length="0">
    <dxf>
      <font>
        <b/>
        <u/>
        <sz val="9"/>
        <color auto="1"/>
        <name val="Arial Cyr"/>
        <scheme val="none"/>
      </font>
      <numFmt numFmtId="1" formatCode="0"/>
      <alignment horizontal="left" vertical="center" readingOrder="0"/>
    </dxf>
  </rfmt>
  <rfmt sheetId="16" sqref="H16" start="0" length="0">
    <dxf>
      <font>
        <sz val="8"/>
        <color auto="1"/>
        <name val="Arial Cyr"/>
        <scheme val="none"/>
      </font>
    </dxf>
  </rfmt>
  <rfmt sheetId="16" sqref="A16:XFD16" start="0" length="0">
    <dxf>
      <font>
        <sz val="8"/>
        <color auto="1"/>
        <name val="Arial Cyr"/>
        <scheme val="none"/>
      </font>
    </dxf>
  </rfmt>
  <rcc rId="24951" sId="16" odxf="1" dxf="1">
    <nc r="A17" t="inlineStr">
      <is>
        <t>БОКС №24</t>
      </is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52" sId="16" odxf="1" dxf="1">
    <nc r="B17" t="inlineStr">
      <is>
        <t>Трухан В.М.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53" sId="16" odxf="1" dxf="1">
    <nc r="C17" t="inlineStr">
      <is>
        <t>806-21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54" sId="16" odxf="1" dxf="1">
    <nc r="D17">
      <v>1338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17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55" sId="16" odxf="1" dxf="1">
    <nc r="F17">
      <f>E17-D17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qref="G17" start="0" length="0">
    <dxf>
      <font>
        <b/>
        <u/>
        <sz val="9"/>
        <color auto="1"/>
        <name val="Arial Cyr"/>
        <scheme val="none"/>
      </font>
      <numFmt numFmtId="1" formatCode="0"/>
      <alignment horizontal="left" vertical="center" readingOrder="0"/>
    </dxf>
  </rfmt>
  <rfmt sheetId="16" sqref="H17" start="0" length="0">
    <dxf>
      <font>
        <sz val="8"/>
        <color auto="1"/>
        <name val="Arial Cyr"/>
        <scheme val="none"/>
      </font>
    </dxf>
  </rfmt>
  <rfmt sheetId="16" sqref="A17:XFD17" start="0" length="0">
    <dxf>
      <font>
        <sz val="8"/>
        <color auto="1"/>
        <name val="Arial Cyr"/>
        <scheme val="none"/>
      </font>
    </dxf>
  </rfmt>
  <rfmt sheetId="16" sqref="A18" start="0" length="0">
    <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56" sId="16" odxf="1" dxf="1">
    <nc r="B18" t="inlineStr">
      <is>
        <t>ОПУ итого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57" sId="16" odxf="1" dxf="1">
    <nc r="C18">
      <f>SUM('Общ. счетчики'!G12)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D18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18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58" sId="16" odxf="1" dxf="1">
    <nc r="F18">
      <f>SUM(F7:F14)</f>
    </nc>
    <odxf>
      <font>
        <b val="0"/>
        <sz val="10"/>
        <color auto="1"/>
        <name val="Arial Cyr"/>
        <scheme val="none"/>
      </font>
      <alignment horizontal="general" vertical="bottom" readingOrder="0"/>
      <border outline="0">
        <right/>
        <top/>
        <bottom/>
      </border>
    </odxf>
    <ndxf>
      <font>
        <b/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16" sqref="G18" start="0" length="0">
    <dxf>
      <font>
        <b/>
        <u/>
        <sz val="9"/>
        <color auto="1"/>
        <name val="Arial Cyr"/>
        <scheme val="none"/>
      </font>
      <numFmt numFmtId="19" formatCode="dd/mm/yyyy"/>
      <alignment horizontal="left" vertical="center" readingOrder="0"/>
    </dxf>
  </rfmt>
  <rfmt sheetId="16" sqref="H18" start="0" length="0">
    <dxf>
      <font>
        <sz val="8"/>
        <color auto="1"/>
        <name val="Arial Cyr"/>
        <scheme val="none"/>
      </font>
    </dxf>
  </rfmt>
  <rfmt sheetId="16" sqref="A18:XFD18" start="0" length="0">
    <dxf>
      <font>
        <sz val="8"/>
        <color auto="1"/>
        <name val="Arial Cyr"/>
        <scheme val="none"/>
      </font>
    </dxf>
  </rfmt>
  <rfmt sheetId="16" sqref="A19" start="0" length="0">
    <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59" sId="16" odxf="1" dxf="1">
    <nc r="B19" t="inlineStr">
      <is>
        <t>ОДН итого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0" sId="16" odxf="1" dxf="1">
    <nc r="C19">
      <f>'Общ. счетчики'!G8+'Общ. счетчики'!G9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D19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19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61" sId="16" odxf="1" dxf="1">
    <nc r="F19">
      <f>F15+F16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b/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right style="medium">
          <color indexed="64"/>
        </right>
        <top style="medium">
          <color indexed="64"/>
        </top>
      </border>
    </ndxf>
  </rcc>
  <rfmt sheetId="16" sqref="G19" start="0" length="0">
    <dxf>
      <font>
        <b/>
        <u/>
        <sz val="9"/>
        <color auto="1"/>
        <name val="Arial Cyr"/>
        <scheme val="none"/>
      </font>
      <numFmt numFmtId="19" formatCode="dd/mm/yyyy"/>
      <alignment horizontal="left" vertical="center" readingOrder="0"/>
    </dxf>
  </rfmt>
  <rfmt sheetId="16" sqref="H19" start="0" length="0">
    <dxf>
      <font>
        <sz val="8"/>
        <color auto="1"/>
        <name val="Arial Cyr"/>
        <scheme val="none"/>
      </font>
    </dxf>
  </rfmt>
  <rfmt sheetId="16" sqref="A19:XFD19" start="0" length="0">
    <dxf>
      <font>
        <sz val="8"/>
        <color auto="1"/>
        <name val="Arial Cyr"/>
        <scheme val="none"/>
      </font>
    </dxf>
  </rfmt>
  <rcc rId="24962" sId="16" odxf="1" dxf="1">
    <nc r="A20" t="inlineStr">
      <is>
        <t>09/с.3-Ф    эт.1/дв.11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3" sId="16" odxf="1" dxf="1">
    <nc r="B20" t="inlineStr">
      <is>
        <t>№ 9 Чукмасова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4" sId="16" odxf="1" dxf="1">
    <nc r="C20" t="inlineStr">
      <is>
        <t>32373717-17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5" sId="16" odxf="1" dxf="1">
    <nc r="D20">
      <v>40194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20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66" sId="16" odxf="1" dxf="1">
    <nc r="F20">
      <f>E20-D20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24967" sId="16" odxf="1" dxf="1">
    <nc r="G20" t="inlineStr">
      <is>
        <t>Договор</t>
      </is>
    </nc>
    <odxf>
      <font>
        <b val="0"/>
        <sz val="10"/>
        <color auto="1"/>
        <name val="Arial Cyr"/>
        <scheme val="none"/>
      </font>
      <alignment vertical="bottom" readingOrder="0"/>
    </odxf>
    <ndxf>
      <font>
        <b/>
        <sz val="9"/>
        <color auto="1"/>
        <name val="Arial Cyr"/>
        <scheme val="none"/>
      </font>
      <alignment vertical="center" readingOrder="0"/>
    </ndxf>
  </rcc>
  <rfmt sheetId="16" sqref="H20" start="0" length="0">
    <dxf>
      <font>
        <b/>
        <sz val="10"/>
        <color auto="1"/>
        <name val="Arial Cyr"/>
        <scheme val="none"/>
      </font>
      <fill>
        <patternFill patternType="solid">
          <bgColor theme="0"/>
        </patternFill>
      </fill>
      <alignment horizontal="center" vertical="center" readingOrder="0"/>
    </dxf>
  </rfmt>
  <rfmt sheetId="16" sqref="A20:XFD20" start="0" length="0">
    <dxf>
      <font>
        <sz val="8"/>
        <color auto="1"/>
        <name val="Arial Cyr"/>
        <scheme val="none"/>
      </font>
    </dxf>
  </rfmt>
  <rcc rId="24968" sId="16" odxf="1" dxf="1">
    <nc r="A21" t="inlineStr">
      <is>
        <t>12/с.3-Ф                  эт.2/дв.3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9" sId="16" odxf="1" dxf="1">
    <nc r="B21" t="inlineStr">
      <is>
        <t>Пронина Н.В.                         Олег Валер.   728-01-44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70" sId="16" odxf="1" dxf="1">
    <nc r="C21" t="inlineStr">
      <is>
        <t>33377962-18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71" sId="16" odxf="1" dxf="1">
    <nc r="D21">
      <v>23901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21" start="0" length="0">
    <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72" sId="16" odxf="1" dxf="1">
    <nc r="F21">
      <f>E21-D21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cc rId="24973" sId="16" odxf="1" dxf="1">
    <nc r="G21" t="inlineStr">
      <is>
        <t>Акт</t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</odxf>
    <ndxf>
      <font>
        <b/>
        <sz val="9"/>
        <color auto="1"/>
        <name val="Arial Cyr"/>
        <scheme val="none"/>
      </font>
      <numFmt numFmtId="19" formatCode="dd/mm/yyyy"/>
      <alignment horizontal="left" vertical="center" readingOrder="0"/>
    </ndxf>
  </rcc>
  <rfmt sheetId="16" sqref="H21" start="0" length="0">
    <dxf>
      <font>
        <sz val="8"/>
        <color auto="1"/>
        <name val="Arial Cyr"/>
        <scheme val="none"/>
      </font>
      <fill>
        <patternFill patternType="solid">
          <bgColor theme="0"/>
        </patternFill>
      </fill>
    </dxf>
  </rfmt>
  <rfmt sheetId="16" sqref="A21:XFD21" start="0" length="0">
    <dxf>
      <font>
        <sz val="8"/>
        <color auto="1"/>
        <name val="Arial Cyr"/>
        <scheme val="none"/>
      </font>
    </dxf>
  </rfmt>
  <rcc rId="24974" sId="16" odxf="1" dxf="1">
    <nc r="A22" t="inlineStr">
      <is>
        <t>13/с.3-Ф   эт.2/дв.1;3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4975" sId="16" odxf="1" dxf="1">
    <nc r="B22" t="inlineStr">
      <is>
        <t xml:space="preserve">    Клемешева Л.М.                    8-916-173-83-94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4976" sId="16" odxf="1" dxf="1">
    <nc r="C22" t="inlineStr">
      <is>
        <t>34702500-18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77" sId="16" odxf="1" dxf="1">
    <nc r="D22">
      <v>31968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22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78" sId="16" odxf="1" dxf="1">
    <nc r="F22">
      <f>E22-D22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cc rId="24979" sId="16" odxf="1" dxf="1">
    <nc r="G22" t="inlineStr">
      <is>
        <t>Акт</t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</odxf>
    <ndxf>
      <font>
        <b/>
        <sz val="9"/>
        <color auto="1"/>
        <name val="Arial Cyr"/>
        <scheme val="none"/>
      </font>
      <numFmt numFmtId="19" formatCode="dd/mm/yyyy"/>
      <alignment horizontal="left" vertical="center" readingOrder="0"/>
    </ndxf>
  </rcc>
  <rcc rId="24980" sId="16" odxf="1" dxf="1">
    <nc r="H22" t="inlineStr">
      <is>
        <t>на продаже</t>
      </is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</odxf>
    <ndxf>
      <font>
        <b/>
        <sz val="10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</ndxf>
  </rcc>
  <rfmt sheetId="16" sqref="A22:XFD22" start="0" length="0">
    <dxf>
      <font>
        <sz val="8"/>
        <color auto="1"/>
        <name val="Arial Cyr"/>
        <scheme val="none"/>
      </font>
    </dxf>
  </rfmt>
  <rcc rId="24981" sId="16" odxf="1" dxf="1">
    <nc r="A23" t="inlineStr">
      <is>
        <t>18/с.3-Г                      эт.2/дв.5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2" sId="16" odxf="1" dxf="1">
    <nc r="B23" t="inlineStr">
      <is>
        <t>Борисова Оксана               8-962-937-63-89, 8-926-937-63-88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3" sId="16" odxf="1" dxf="1">
    <nc r="C23" t="inlineStr">
      <is>
        <t>34244040-18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4" sId="16" odxf="1" dxf="1">
    <nc r="D23">
      <v>5560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23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85" sId="16" odxf="1" dxf="1">
    <nc r="F23">
      <f>E23-D23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cc rId="24986" sId="16" odxf="1" dxf="1">
    <nc r="G23" t="inlineStr">
      <is>
        <t>Акт</t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</odxf>
    <ndxf>
      <font>
        <b/>
        <sz val="9"/>
        <color auto="1"/>
        <name val="Arial Cyr"/>
        <scheme val="none"/>
      </font>
      <numFmt numFmtId="1" formatCode="0"/>
      <alignment horizontal="left" vertical="center" readingOrder="0"/>
    </ndxf>
  </rcc>
  <rfmt sheetId="16" sqref="H23" start="0" length="0">
    <dxf>
      <font>
        <sz val="8"/>
        <color auto="1"/>
        <name val="Arial Cyr"/>
        <scheme val="none"/>
      </font>
      <fill>
        <patternFill patternType="solid">
          <bgColor theme="0"/>
        </patternFill>
      </fill>
    </dxf>
  </rfmt>
  <rfmt sheetId="16" sqref="A23:XFD23" start="0" length="0">
    <dxf>
      <font>
        <sz val="8"/>
        <color auto="1"/>
        <name val="Arial Cyr"/>
        <scheme val="none"/>
      </font>
    </dxf>
  </rfmt>
  <rcc rId="24987" sId="16" odxf="1" dxf="1">
    <nc r="A24" t="inlineStr">
      <is>
        <t>19/с.3-Ф    эт.1/дв.13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8" sId="16" odxf="1" dxf="1">
    <nc r="B24" t="inlineStr">
      <is>
        <t>ОАО "Центральный телеграф" (ОДН)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9" sId="16" odxf="1" dxf="1">
    <nc r="C24" t="inlineStr">
      <is>
        <t>00237149-05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90" sId="16" odxf="1" dxf="1">
    <nc r="D24">
      <v>26350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24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91" sId="16" odxf="1" dxf="1">
    <nc r="F24">
      <f>E24-D24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cc rId="24992" sId="16" odxf="1" dxf="1">
    <nc r="G24" t="inlineStr">
      <is>
        <t>закрыто ср.зн.100 кВт/ч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</odxf>
    <ndxf>
      <font>
        <sz val="6"/>
        <color auto="1"/>
        <name val="Arial Cyr"/>
        <scheme val="none"/>
      </font>
      <numFmt numFmtId="30" formatCode="@"/>
      <alignment horizontal="left" vertical="center" wrapText="1" readingOrder="0"/>
    </ndxf>
  </rcc>
  <rfmt sheetId="16" sqref="H24" start="0" length="0">
    <dxf>
      <font>
        <sz val="8"/>
        <color auto="1"/>
        <name val="Arial Cyr"/>
        <scheme val="none"/>
      </font>
    </dxf>
  </rfmt>
  <rfmt sheetId="16" sqref="A24:XFD24" start="0" length="0">
    <dxf>
      <font>
        <sz val="8"/>
        <color auto="1"/>
        <name val="Arial Cyr"/>
        <scheme val="none"/>
      </font>
    </dxf>
  </rfmt>
  <rcc rId="24993" sId="16" odxf="1" dxf="1">
    <nc r="A25" t="inlineStr">
      <is>
        <t>секция №2 оф. 9А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94" sId="16" odxf="1" dxf="1">
    <nc r="B25" t="inlineStr">
      <is>
        <t xml:space="preserve">Шторы (ОДН)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95" sId="16" odxf="1" dxf="1">
    <nc r="C25" t="inlineStr">
      <is>
        <t>08571647-11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96" sId="16" odxf="1" dxf="1">
    <nc r="D25">
      <v>16055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25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97" sId="16" odxf="1" dxf="1">
    <nc r="F25">
      <f>E25-D25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fmt sheetId="16" sqref="G25" start="0" length="0">
    <dxf>
      <numFmt numFmtId="30" formatCode="@"/>
      <alignment horizontal="left" vertical="center" wrapText="1" readingOrder="0"/>
    </dxf>
  </rfmt>
  <rfmt sheetId="16" sqref="H25" start="0" length="0">
    <dxf>
      <font>
        <sz val="8"/>
        <color auto="1"/>
        <name val="Arial Cyr"/>
        <scheme val="none"/>
      </font>
    </dxf>
  </rfmt>
  <rfmt sheetId="16" sqref="A25:XFD25" start="0" length="0">
    <dxf>
      <font>
        <sz val="8"/>
        <color auto="1"/>
        <name val="Arial Cyr"/>
        <scheme val="none"/>
      </font>
    </dxf>
  </rfmt>
  <rcc rId="24998" sId="16" odxf="1" dxf="1">
    <nc r="A26" t="inlineStr">
      <is>
        <t>№ 19 -двор                эл.щит. №2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99" sId="16" odxf="1" dxf="1">
    <nc r="B26" t="inlineStr">
      <is>
        <t>Соколинская И.Ю. (ОДН)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00" sId="16" odxf="1" dxf="1">
    <nc r="C26" t="inlineStr">
      <is>
        <t>00864827-07</t>
      </is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01" sId="16" odxf="1" dxf="1">
    <nc r="D26">
      <v>24624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26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02" sId="16" odxf="1" dxf="1">
    <nc r="F26">
      <f>E26-D26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fmt sheetId="16" sqref="G26" start="0" length="0">
    <dxf>
      <font>
        <sz val="6"/>
        <color auto="1"/>
        <name val="Arial Cyr"/>
        <scheme val="none"/>
      </font>
      <numFmt numFmtId="30" formatCode="@"/>
      <alignment horizontal="left" vertical="center" wrapText="1" readingOrder="0"/>
    </dxf>
  </rfmt>
  <rfmt sheetId="16" sqref="H26" start="0" length="0">
    <dxf>
      <font>
        <sz val="8"/>
        <color auto="1"/>
        <name val="Arial Cyr"/>
        <scheme val="none"/>
      </font>
    </dxf>
  </rfmt>
  <rfmt sheetId="16" sqref="A26:XFD26" start="0" length="0">
    <dxf>
      <font>
        <sz val="8"/>
        <color auto="1"/>
        <name val="Arial Cyr"/>
        <scheme val="none"/>
      </font>
    </dxf>
  </rfmt>
  <rfmt sheetId="16" sqref="A27" start="0" length="0">
    <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03" sId="16" odxf="1" dxf="1">
    <nc r="B27" t="inlineStr">
      <is>
        <t>ОПУ итого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04" sId="16" odxf="1" dxf="1">
    <nc r="C27">
      <f>SUM('Общ. счетчики'!G18:G18)</f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D27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27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05" sId="16" odxf="1" dxf="1">
    <nc r="F27">
      <f>SUM(F20:F23)</f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right/>
        <top/>
        <bottom/>
      </border>
    </odxf>
    <ndxf>
      <font>
        <b/>
        <sz val="9"/>
        <color auto="1"/>
        <name val="Arial Cyr"/>
        <scheme val="none"/>
      </font>
      <numFmt numFmtId="174" formatCode="0;[Red]0"/>
      <alignment horizontal="left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16" sqref="G27" start="0" length="0">
    <dxf>
      <font>
        <sz val="6"/>
        <color auto="1"/>
        <name val="Arial Cyr"/>
        <scheme val="none"/>
      </font>
      <numFmt numFmtId="30" formatCode="@"/>
      <alignment horizontal="left" vertical="center" wrapText="1" readingOrder="0"/>
    </dxf>
  </rfmt>
  <rfmt sheetId="16" sqref="H27" start="0" length="0">
    <dxf>
      <font>
        <sz val="8"/>
        <color auto="1"/>
        <name val="Arial Cyr"/>
        <scheme val="none"/>
      </font>
    </dxf>
  </rfmt>
  <rfmt sheetId="16" sqref="A27:XFD27" start="0" length="0">
    <dxf>
      <font>
        <sz val="8"/>
        <color auto="1"/>
        <name val="Arial Cyr"/>
        <scheme val="none"/>
      </font>
    </dxf>
  </rfmt>
  <rfmt sheetId="16" sqref="A28" start="0" length="0">
    <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06" sId="16" odxf="1" dxf="1">
    <nc r="B28" t="inlineStr">
      <is>
        <t>ОДН итого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07" sId="16" odxf="1" dxf="1">
    <nc r="C28">
      <f>'Общ. счетчики'!G14+'Общ. счетчики'!G15</f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D28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28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08" sId="16" odxf="1" dxf="1">
    <nc r="F28">
      <f>SUM(F24:F26)</f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right/>
      </border>
    </odxf>
    <ndxf>
      <font>
        <b/>
        <sz val="9"/>
        <color auto="1"/>
        <name val="Arial Cyr"/>
        <scheme val="none"/>
      </font>
      <numFmt numFmtId="174" formatCode="0;[Red]0"/>
      <fill>
        <patternFill patternType="solid">
          <bgColor rgb="FFFFC000"/>
        </patternFill>
      </fill>
      <alignment horizontal="left" vertical="center" readingOrder="0"/>
      <border outline="0">
        <right style="medium">
          <color indexed="64"/>
        </right>
      </border>
    </ndxf>
  </rcc>
  <rfmt sheetId="16" sqref="G28" start="0" length="0">
    <dxf>
      <font>
        <sz val="6"/>
        <color auto="1"/>
        <name val="Arial Cyr"/>
        <scheme val="none"/>
      </font>
      <numFmt numFmtId="30" formatCode="@"/>
      <alignment horizontal="left" vertical="center" wrapText="1" readingOrder="0"/>
    </dxf>
  </rfmt>
  <rfmt sheetId="16" sqref="H28" start="0" length="0">
    <dxf>
      <font>
        <sz val="8"/>
        <color auto="1"/>
        <name val="Arial Cyr"/>
        <scheme val="none"/>
      </font>
    </dxf>
  </rfmt>
  <rfmt sheetId="16" sqref="A28:XFD28" start="0" length="0">
    <dxf>
      <font>
        <sz val="8"/>
        <color auto="1"/>
        <name val="Arial Cyr"/>
        <scheme val="none"/>
      </font>
    </dxf>
  </rfmt>
  <rcc rId="25009" sId="16" odxf="1" dxf="1">
    <nc r="A29" t="inlineStr">
      <is>
        <t>14/с.4/5-Ф  эт.2/дв.15;23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010" sId="16" odxf="1" dxf="1">
    <nc r="B29" t="inlineStr">
      <is>
        <t>Кочерженко И.С.             Оля  8 903 169 47 45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011" sId="16" odxf="1" dxf="1">
    <nc r="C29" t="inlineStr">
      <is>
        <t>34238063-18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12" sId="16" odxf="1" dxf="1">
    <nc r="D29">
      <v>60131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29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13" sId="16" odxf="1" dxf="1">
    <nc r="F29">
      <f>E29-D29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bottom style="thin">
          <color indexed="64"/>
        </bottom>
      </border>
    </ndxf>
  </rcc>
  <rcc rId="25014" sId="16" odxf="1" dxf="1">
    <nc r="G29" t="inlineStr">
      <is>
        <t>Акт</t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</odxf>
    <ndxf>
      <font>
        <b/>
        <sz val="9"/>
        <color auto="1"/>
        <name val="Arial Cyr"/>
        <scheme val="none"/>
      </font>
      <numFmt numFmtId="1" formatCode="0"/>
      <alignment horizontal="left" vertical="center" readingOrder="0"/>
    </ndxf>
  </rcc>
  <rfmt sheetId="16" sqref="H29" start="0" length="0">
    <dxf>
      <font>
        <b/>
        <sz val="10"/>
        <color auto="1"/>
        <name val="Arial Cyr"/>
        <scheme val="none"/>
      </font>
      <fill>
        <patternFill patternType="solid">
          <bgColor theme="0"/>
        </patternFill>
      </fill>
      <alignment horizontal="center" vertical="center" readingOrder="0"/>
    </dxf>
  </rfmt>
  <rfmt sheetId="16" sqref="A29:XFD29" start="0" length="0">
    <dxf>
      <font>
        <sz val="8"/>
        <color auto="1"/>
        <name val="Arial Cyr"/>
        <scheme val="none"/>
      </font>
    </dxf>
  </rfmt>
  <rcc rId="25015" sId="16" odxf="1" dxf="1">
    <nc r="A30" t="inlineStr">
      <is>
        <t>15/с.5-Ф  эт.2/дв.22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16" sId="16" odxf="1" dxf="1">
    <nc r="B30" t="inlineStr">
      <is>
        <r>
          <rPr>
            <sz val="8"/>
            <rFont val="Arial Cyr"/>
            <charset val="204"/>
          </rPr>
          <t>Кавыршин С.В.</t>
        </r>
        <r>
          <rPr>
            <sz val="7"/>
            <rFont val="Arial Cyr"/>
            <charset val="204"/>
          </rPr>
          <t xml:space="preserve">                    494-93-66 (8 925-505-32-65)</t>
        </r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7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17" sId="16" odxf="1" dxf="1">
    <nc r="C30" t="inlineStr">
      <is>
        <t>34713943-18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18" sId="16" odxf="1" dxf="1">
    <nc r="D30">
      <v>5746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0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19" sId="16" odxf="1" dxf="1">
    <nc r="F30">
      <f>E30-D30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020" sId="16" odxf="1" dxf="1">
    <nc r="G30" t="inlineStr">
      <is>
        <t>Договор</t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</odxf>
    <ndxf>
      <font>
        <b/>
        <sz val="9"/>
        <color auto="1"/>
        <name val="Arial Cyr"/>
        <scheme val="none"/>
      </font>
      <numFmt numFmtId="1" formatCode="0"/>
      <alignment horizontal="left" vertical="center" readingOrder="0"/>
    </ndxf>
  </rcc>
  <rfmt sheetId="16" sqref="H30" start="0" length="0">
    <dxf>
      <font>
        <sz val="8"/>
        <color auto="1"/>
        <name val="Arial Cyr"/>
        <scheme val="none"/>
      </font>
    </dxf>
  </rfmt>
  <rfmt sheetId="16" sqref="A30:XFD30" start="0" length="0">
    <dxf>
      <font>
        <sz val="8"/>
        <color auto="1"/>
        <name val="Arial Cyr"/>
        <scheme val="none"/>
      </font>
    </dxf>
  </rfmt>
  <rcc rId="25021" sId="16" odxf="1" dxf="1">
    <nc r="A31" t="inlineStr">
      <is>
        <t>16/с.5-Г                      эт.2/дв.1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2" sId="16" odxf="1" dxf="1">
    <nc r="B31" t="inlineStr">
      <is>
        <t>Вьюшин Н.Ю.                         8-903-202-30-24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3" sId="16" odxf="1" dxf="1">
    <nc r="C31" t="inlineStr">
      <is>
        <t>36714834-19    10.12.19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4" sId="16" odxf="1" dxf="1">
    <nc r="D31">
      <v>25413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1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25" sId="16" odxf="1" dxf="1">
    <nc r="F31">
      <f>E31-D31</f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qref="G31" start="0" length="0">
    <dxf>
      <font>
        <b/>
        <u/>
        <sz val="9"/>
        <color auto="1"/>
        <name val="Arial Cyr"/>
        <scheme val="none"/>
      </font>
      <alignment horizontal="center" vertical="center" readingOrder="0"/>
    </dxf>
  </rfmt>
  <rfmt sheetId="16" sqref="H31" start="0" length="0">
    <dxf>
      <font>
        <b/>
        <sz val="8"/>
        <color auto="1"/>
        <name val="Arial Cyr"/>
        <scheme val="none"/>
      </font>
      <numFmt numFmtId="19" formatCode="dd/mm/yyyy"/>
      <alignment horizontal="left" vertical="top" wrapText="1" readingOrder="0"/>
    </dxf>
  </rfmt>
  <rfmt sheetId="16" sqref="A31:XFD31" start="0" length="0">
    <dxf>
      <font>
        <sz val="8"/>
        <color auto="1"/>
        <name val="Arial Cyr"/>
        <scheme val="none"/>
      </font>
    </dxf>
  </rfmt>
  <rcc rId="25026" sId="16" odxf="1" dxf="1">
    <nc r="A32" t="inlineStr">
      <is>
        <t>17/с.4-Г                   эт.2/дв.3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7" sId="16" odxf="1" dxf="1">
    <nc r="B32" t="inlineStr">
      <is>
        <t>Фролов Е.М.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8" sId="16" odxf="1" dxf="1">
    <nc r="C32" t="inlineStr">
      <is>
        <t>33088386-18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9" sId="16" odxf="1" dxf="1">
    <nc r="D32">
      <v>31715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2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30" sId="16" odxf="1" dxf="1">
    <nc r="F32">
      <f>E32-D32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031" sId="16" odxf="1" dxf="1">
    <nc r="G32" t="inlineStr">
      <is>
        <t>Договор</t>
      </is>
    </nc>
    <odxf>
      <font>
        <b val="0"/>
        <sz val="10"/>
        <color auto="1"/>
        <name val="Arial Cyr"/>
        <scheme val="none"/>
      </font>
      <alignment vertical="bottom" readingOrder="0"/>
    </odxf>
    <ndxf>
      <font>
        <b/>
        <sz val="9"/>
        <color auto="1"/>
        <name val="Arial Cyr"/>
        <scheme val="none"/>
      </font>
      <alignment vertical="center" readingOrder="0"/>
    </ndxf>
  </rcc>
  <rfmt sheetId="16" sqref="H32" start="0" length="0">
    <dxf>
      <font>
        <sz val="8"/>
        <color auto="1"/>
        <name val="Arial Cyr"/>
        <scheme val="none"/>
      </font>
    </dxf>
  </rfmt>
  <rfmt sheetId="16" sqref="A32:XFD32" start="0" length="0">
    <dxf>
      <font>
        <sz val="8"/>
        <color auto="1"/>
        <name val="Arial Cyr"/>
        <scheme val="none"/>
      </font>
    </dxf>
  </rfmt>
  <rcc rId="25032" sId="16" odxf="1" dxf="1">
    <nc r="A33" t="inlineStr">
      <is>
        <t>10/с.5-Ф    эт.1/дв.17;19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33" sId="16" odxf="1" dxf="1">
    <nc r="B33" t="inlineStr">
      <is>
        <t>Волчихина О.А.                        8-906-735-86-11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34" sId="16" odxf="1" dxf="1">
    <nc r="C33" t="inlineStr">
      <is>
        <t>32391977-18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35" sId="16" odxf="1" dxf="1">
    <nc r="D33">
      <v>23313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3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36" sId="16" odxf="1" dxf="1">
    <nc r="F33">
      <f>E33-D33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037" sId="16" odxf="1" dxf="1">
    <nc r="G33" t="inlineStr">
      <is>
        <t>Акт</t>
      </is>
    </nc>
    <odxf>
      <font>
        <b val="0"/>
        <sz val="10"/>
        <color auto="1"/>
        <name val="Arial Cyr"/>
        <scheme val="none"/>
      </font>
      <numFmt numFmtId="0" formatCode="General"/>
      <alignment vertical="bottom" readingOrder="0"/>
      <border outline="0">
        <left/>
      </border>
    </odxf>
    <ndxf>
      <font>
        <b/>
        <sz val="9"/>
        <color auto="1"/>
        <name val="Arial Cyr"/>
        <scheme val="none"/>
      </font>
      <numFmt numFmtId="19" formatCode="dd/mm/yyyy"/>
      <alignment vertical="center" readingOrder="0"/>
      <border outline="0">
        <left style="medium">
          <color indexed="64"/>
        </left>
      </border>
    </ndxf>
  </rcc>
  <rfmt sheetId="16" sqref="H33" start="0" length="0">
    <dxf>
      <font>
        <sz val="8"/>
        <color auto="1"/>
        <name val="Arial Cyr"/>
        <scheme val="none"/>
      </font>
    </dxf>
  </rfmt>
  <rfmt sheetId="16" sqref="A33:XFD33" start="0" length="0">
    <dxf>
      <font>
        <sz val="8"/>
        <color auto="1"/>
        <name val="Arial Cyr"/>
        <scheme val="none"/>
      </font>
    </dxf>
  </rfmt>
  <rcc rId="25038" sId="16" odxf="1" dxf="1">
    <nc r="A34" t="inlineStr">
      <is>
        <t>11/с.5-Ф   эт.2/дв.27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39" sId="16" odxf="1" dxf="1">
    <nc r="B34" t="inlineStr">
      <is>
        <t>Эздекова А.А.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40" sId="16" odxf="1" dxf="1">
    <nc r="C34" t="inlineStr">
      <is>
        <t>33955422-18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41" sId="16" odxf="1" dxf="1">
    <nc r="D34">
      <v>77038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4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42" sId="16" odxf="1" dxf="1">
    <nc r="F34">
      <f>E34-D34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043" sId="16" odxf="1" dxf="1">
    <nc r="G34" t="inlineStr">
      <is>
        <t>Договор</t>
      </is>
    </nc>
    <odxf>
      <font>
        <b val="0"/>
        <sz val="10"/>
        <color auto="1"/>
        <name val="Arial Cyr"/>
        <scheme val="none"/>
      </font>
    </odxf>
    <ndxf>
      <font>
        <b/>
        <sz val="9"/>
        <color auto="1"/>
        <name val="Arial Cyr"/>
        <scheme val="none"/>
      </font>
    </ndxf>
  </rcc>
  <rfmt sheetId="16" sqref="H34" start="0" length="0">
    <dxf>
      <font>
        <sz val="8"/>
        <color auto="1"/>
        <name val="Arial Cyr"/>
        <scheme val="none"/>
      </font>
    </dxf>
  </rfmt>
  <rfmt sheetId="16" sqref="A34:XFD34" start="0" length="0">
    <dxf>
      <font>
        <sz val="8"/>
        <color auto="1"/>
        <name val="Arial Cyr"/>
        <scheme val="none"/>
      </font>
    </dxf>
  </rfmt>
  <rcc rId="25044" sId="16" odxf="1" dxf="1">
    <nc r="A35" t="inlineStr">
      <is>
        <t>№ 21-с.3-Ф    эт.1/дв.13 оф.4А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45" sId="16" odxf="1" dxf="1">
    <nc r="B35" t="inlineStr">
      <is>
        <t>Шишлова И.Н. (ОДН)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46" sId="16" odxf="1" dxf="1">
    <nc r="C35">
      <v>32222217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47" sId="16" odxf="1" dxf="1">
    <nc r="D35">
      <v>1384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5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48" sId="16" odxf="1" dxf="1">
    <nc r="F35">
      <f>E35-D35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qref="G35" start="0" length="0">
    <dxf>
      <font>
        <sz val="12"/>
        <color auto="1"/>
        <name val="Arial Cyr"/>
        <scheme val="none"/>
      </font>
      <alignment horizontal="left" vertical="center" readingOrder="0"/>
    </dxf>
  </rfmt>
  <rfmt sheetId="16" sqref="H35" start="0" length="0">
    <dxf>
      <font>
        <sz val="8"/>
        <color auto="1"/>
        <name val="Arial Cyr"/>
        <scheme val="none"/>
      </font>
    </dxf>
  </rfmt>
  <rfmt sheetId="16" sqref="A35:XFD35" start="0" length="0">
    <dxf>
      <font>
        <sz val="8"/>
        <color auto="1"/>
        <name val="Arial Cyr"/>
        <scheme val="none"/>
      </font>
    </dxf>
  </rfmt>
  <rcc rId="25049" sId="16" odxf="1" dxf="1">
    <nc r="A36" t="inlineStr">
      <is>
        <t>Пом. 41 подвал корп. 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0" sId="16" odxf="1" dxf="1">
    <nc r="B36" t="inlineStr">
      <is>
        <t xml:space="preserve">Шептикин (ОДН)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1" sId="16" odxf="1" dxf="1">
    <nc r="C36" t="inlineStr">
      <is>
        <t>17148681-13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19" formatCode="dd/mm/yyyy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2" sId="16" odxf="1" dxf="1">
    <nc r="D36">
      <v>8102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6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53" sId="16" odxf="1" dxf="1">
    <nc r="F36">
      <f>E36-D36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054" sId="16" odxf="1" dxf="1">
    <nc r="G36">
      <v>8078</v>
    </nc>
    <odxf>
      <alignment horizontal="general" vertical="bottom" readingOrder="0"/>
    </odxf>
    <ndxf>
      <alignment horizontal="left" vertical="center" readingOrder="0"/>
    </ndxf>
  </rcc>
  <rfmt sheetId="16" sqref="H36" start="0" length="0">
    <dxf>
      <font>
        <sz val="8"/>
        <color auto="1"/>
        <name val="Arial Cyr"/>
        <scheme val="none"/>
      </font>
    </dxf>
  </rfmt>
  <rfmt sheetId="16" sqref="A36:XFD36" start="0" length="0">
    <dxf>
      <font>
        <sz val="8"/>
        <color auto="1"/>
        <name val="Arial Cyr"/>
        <scheme val="none"/>
      </font>
    </dxf>
  </rfmt>
  <rcc rId="25055" sId="16" odxf="1" dxf="1">
    <nc r="A37" t="inlineStr">
      <is>
        <t>Пом. 40 подвал корп. 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6" sId="16" odxf="1" dxf="1">
    <nc r="B37" t="inlineStr">
      <is>
        <t xml:space="preserve">Роман дворник (ОДН)                 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7" sId="16" odxf="1" dxf="1">
    <nc r="C37">
      <v>17784290</v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8" sId="16" odxf="1" dxf="1">
    <nc r="D37">
      <v>25730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7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59" sId="16" odxf="1" dxf="1">
    <nc r="F37">
      <f>E37-D37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qref="G37" start="0" length="0">
    <dxf>
      <font>
        <sz val="8"/>
        <color auto="1"/>
        <name val="Arial Cyr"/>
        <scheme val="none"/>
      </font>
    </dxf>
  </rfmt>
  <rfmt sheetId="16" sqref="H37" start="0" length="0">
    <dxf>
      <font>
        <sz val="8"/>
        <color auto="1"/>
        <name val="Arial Cyr"/>
        <scheme val="none"/>
      </font>
    </dxf>
  </rfmt>
  <rfmt sheetId="16" sqref="A37:XFD37" start="0" length="0">
    <dxf>
      <font>
        <sz val="8"/>
        <color auto="1"/>
        <name val="Arial Cyr"/>
        <scheme val="none"/>
      </font>
    </dxf>
  </rfmt>
  <rcc rId="25060" sId="16" odxf="1" dxf="1">
    <nc r="A38" t="inlineStr">
      <is>
        <t>Пом. 39 подвал корп. 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1" sId="16" odxf="1" dxf="1">
    <nc r="B38" t="inlineStr">
      <is>
        <t>Свободно (ОДН)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2" sId="16" odxf="1" dxf="1">
    <nc r="C38">
      <v>17786166</v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3" sId="16" odxf="1" dxf="1">
    <nc r="D38">
      <v>1417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8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64" sId="16" odxf="1" dxf="1">
    <nc r="F38">
      <f>E38-D38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qref="G38" start="0" length="0">
    <dxf>
      <font>
        <sz val="8"/>
        <color auto="1"/>
        <name val="Arial Cyr"/>
        <scheme val="none"/>
      </font>
    </dxf>
  </rfmt>
  <rfmt sheetId="16" sqref="H38" start="0" length="0">
    <dxf>
      <font>
        <sz val="8"/>
        <color auto="1"/>
        <name val="Arial Cyr"/>
        <scheme val="none"/>
      </font>
    </dxf>
  </rfmt>
  <rfmt sheetId="16" sqref="A38:XFD38" start="0" length="0">
    <dxf>
      <font>
        <sz val="8"/>
        <color auto="1"/>
        <name val="Arial Cyr"/>
        <scheme val="none"/>
      </font>
    </dxf>
  </rfmt>
  <rcc rId="25065" sId="16" odxf="1" dxf="1">
    <nc r="A39" t="inlineStr">
      <is>
        <t xml:space="preserve">№ 20 - с.4-Ф      эт.1/дв 11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6" sId="16" odxf="1" dxf="1">
    <nc r="B39" t="inlineStr">
      <is>
        <t>офис 6А Художники Ласкова Т. (ОДН)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7" sId="16" odxf="1" dxf="1">
    <nc r="C39" t="inlineStr">
      <is>
        <t>02702728-08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8" sId="16" odxf="1" dxf="1">
    <nc r="D39">
      <v>19813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9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69" sId="16" odxf="1" dxf="1">
    <nc r="F39">
      <f>E39-D39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qref="G39" start="0" length="0">
    <dxf>
      <font>
        <b/>
        <u/>
        <sz val="9"/>
        <color auto="1"/>
        <name val="Arial Cyr"/>
        <scheme val="none"/>
      </font>
      <numFmt numFmtId="19" formatCode="dd/mm/yyyy"/>
      <alignment horizontal="left" vertical="center" readingOrder="0"/>
    </dxf>
  </rfmt>
  <rcc rId="25070" sId="16" odxf="1" dxf="1">
    <nc r="A40" t="inlineStr">
      <is>
        <t>пом. 42, 43 подвал корп. 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1" sId="16" odxf="1" dxf="1">
    <nc r="B40" t="inlineStr">
      <is>
        <t>Правление (ОДН)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2" sId="16" odxf="1" dxf="1">
    <nc r="C40" t="inlineStr">
      <is>
        <t>00580617-06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3" sId="16" odxf="1" dxf="1">
    <nc r="D40">
      <v>40490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40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74" sId="16" odxf="1" dxf="1">
    <nc r="F40">
      <f>E40-D40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G40" start="0" length="0">
    <dxf>
      <font>
        <sz val="6"/>
        <color auto="1"/>
        <name val="Arial Cyr"/>
        <scheme val="none"/>
      </font>
      <numFmt numFmtId="30" formatCode="@"/>
      <alignment horizontal="left" vertical="center" wrapText="1" readingOrder="0"/>
    </dxf>
  </rfmt>
  <rfmt sheetId="16" sqref="H40" start="0" length="0">
    <dxf>
      <fill>
        <patternFill patternType="solid">
          <bgColor theme="0"/>
        </patternFill>
      </fill>
    </dxf>
  </rfmt>
  <rcc rId="25075" sId="16" odxf="1" dxf="1">
    <nc r="A41" t="inlineStr">
      <is>
        <t>Подвал галерея 4 подъезд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6" sId="16" odxf="1" dxf="1">
    <nc r="B41" t="inlineStr">
      <is>
        <t>Вымпелком "Билайн" галерея корп. 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7" sId="16" odxf="1" dxf="1">
    <nc r="C41" t="inlineStr">
      <is>
        <t>37174893-19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8" sId="16" odxf="1" dxf="1">
    <nc r="D41">
      <v>605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41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79" sId="16" odxf="1" dxf="1">
    <nc r="F41">
      <f>E41-D41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right style="medium">
          <color indexed="64"/>
        </right>
      </border>
    </ndxf>
  </rcc>
  <rfmt sheetId="16" sqref="G41" start="0" length="0">
    <dxf>
      <font>
        <sz val="6"/>
        <color auto="1"/>
        <name val="Arial Cyr"/>
        <scheme val="none"/>
      </font>
      <numFmt numFmtId="30" formatCode="@"/>
      <alignment horizontal="left" vertical="center" wrapText="1" readingOrder="0"/>
    </dxf>
  </rfmt>
  <rfmt sheetId="16" sqref="A42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dxf>
  </rfmt>
  <rcc rId="25080" sId="16" odxf="1" dxf="1">
    <nc r="B42" t="inlineStr">
      <is>
        <t>ОПУ итого</t>
      </is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b/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25081" sId="16" odxf="1" dxf="1">
    <nc r="C42">
      <f>SUM('Общ. счетчики'!G24:G24)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b/>
        <sz val="9"/>
        <color auto="1"/>
        <name val="Arial Cyr"/>
        <scheme val="none"/>
      </font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fmt sheetId="16" sqref="D42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dxf>
  </rfmt>
  <rcc rId="25082" sId="16" odxf="1" dxf="1">
    <nc r="E42" t="inlineStr">
      <is>
        <t>Итого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25083" sId="16" odxf="1" dxf="1">
    <nc r="F42">
      <f>SUM(F29:F34)</f>
    </nc>
    <odxf>
      <font>
        <b val="0"/>
        <sz val="10"/>
        <color auto="1"/>
        <name val="Arial Cyr"/>
        <scheme val="none"/>
      </font>
      <alignment horizontal="general" vertical="bottom" readingOrder="0"/>
      <border outline="0">
        <right/>
      </border>
    </odxf>
    <ndxf>
      <font>
        <b/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</border>
    </ndxf>
  </rcc>
  <rfmt sheetId="16" sqref="G42" start="0" length="0">
    <dxf>
      <font>
        <b/>
        <sz val="8"/>
        <color auto="1"/>
        <name val="Arial Cyr"/>
        <scheme val="none"/>
      </font>
      <numFmt numFmtId="30" formatCode="@"/>
      <alignment vertical="top" wrapText="1" readingOrder="0"/>
      <border outline="0">
        <left style="medium">
          <color indexed="64"/>
        </left>
      </border>
    </dxf>
  </rfmt>
  <rfmt sheetId="16" sqref="A43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84" sId="16" odxf="1" dxf="1">
    <nc r="B43" t="inlineStr">
      <is>
        <t>ОДН итого</t>
      </is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85" sId="16" odxf="1" dxf="1">
    <nc r="C43">
      <f>'Общ. счетчики'!G20+'Общ. счетчики'!G21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D43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43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86" sId="16" odxf="1" dxf="1">
    <nc r="F43">
      <f>SUM(F35:F41)+SUM(F15:F17)+SUM(F24:F26)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G43" start="0" length="0">
    <dxf>
      <font>
        <b/>
        <sz val="8"/>
        <color auto="1"/>
        <name val="Arial Cyr"/>
        <scheme val="none"/>
      </font>
      <numFmt numFmtId="30" formatCode="@"/>
      <alignment horizontal="left" vertical="top" wrapText="1" readingOrder="0"/>
    </dxf>
  </rfmt>
  <rfmt sheetId="16" sqref="A4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5087" sId="16" odxf="1" dxf="1">
    <nc r="B44" t="inlineStr">
      <is>
        <t>ВСЕГО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5088" sId="16" odxf="1" s="1" dxf="1">
    <nc r="C44">
      <f>C18+C27+C42</f>
    </nc>
    <odxf>
      <numFmt numFmtId="0" formatCode="General"/>
    </odxf>
    <ndxf>
      <font>
        <b/>
        <sz val="10"/>
        <color auto="1"/>
        <name val="Arial Cyr"/>
        <scheme val="none"/>
      </font>
      <numFmt numFmtId="165" formatCode="_-* #,##0.00_р_._-;\-* #,##0.00_р_._-;_-* &quot;-&quot;??_р_._-;_-@_-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6" sqref="D4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sqref="E4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5089" sId="16" odxf="1" s="1" dxf="1">
    <nc r="F44">
      <f>F18+F27+F42</f>
    </nc>
    <odxf>
      <numFmt numFmtId="0" formatCode="General"/>
    </odxf>
    <ndxf>
      <font>
        <b/>
        <sz val="8"/>
        <color auto="1"/>
        <name val="Arial Cyr"/>
        <scheme val="none"/>
      </font>
      <numFmt numFmtId="165" formatCode="_-* #,##0.00_р_._-;\-* #,##0.00_р_._-;_-* &quot;-&quot;??_р_._-;_-@_-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6" sqref="A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90" sId="16" odxf="1" dxf="1">
    <nc r="B45" t="inlineStr">
      <is>
        <t>ВСЕГО с ОДН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="1" sqref="C45" start="0" length="0">
    <dxf>
      <numFmt numFmtId="165" formatCode="_-* #,##0.00_р_._-;\-* #,##0.00_р_._-;_-* &quot;-&quot;??_р_.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91" sId="16" odxf="1" s="1" dxf="1">
    <nc r="F45">
      <f>F44+F43+F28+F19</f>
    </nc>
    <odxf>
      <numFmt numFmtId="0" formatCode="General"/>
    </odxf>
    <ndxf>
      <font>
        <b/>
        <sz val="8"/>
        <color auto="1"/>
        <name val="Arial Cyr"/>
        <scheme val="none"/>
      </font>
      <numFmt numFmtId="165" formatCode="_-* #,##0.00_р_._-;\-* #,##0.00_р_._-;_-* &quot;-&quot;??_р_.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2" sId="16" odxf="1" dxf="1">
    <nc r="A46" t="inlineStr">
      <is>
        <t>Корпус 6</t>
      </is>
    </nc>
    <odxf>
      <font>
        <b val="0"/>
        <u val="none"/>
        <sz val="10"/>
        <color auto="1"/>
        <name val="Arial Cyr"/>
        <scheme val="none"/>
      </font>
      <border outline="0">
        <left/>
        <right/>
        <bottom/>
      </border>
    </odxf>
    <ndxf>
      <font>
        <b/>
        <u/>
        <sz val="10"/>
        <color auto="1"/>
        <name val="Arial Cyr"/>
        <scheme val="none"/>
      </font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6" sqref="B4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sqref="C4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sqref="D4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sqref="E4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sqref="F46" start="0" length="0">
    <dxf>
      <font>
        <u/>
        <sz val="10"/>
        <color auto="1"/>
        <name val="Arial Cyr"/>
        <scheme val="none"/>
      </font>
      <alignment horizontal="right" vertical="top" readingOrder="0"/>
    </dxf>
  </rfmt>
  <rcc rId="25093" sId="16" odxf="1" dxf="1">
    <nc r="A47" t="inlineStr">
      <is>
        <t>Номер офиса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4" sId="16" odxf="1" dxf="1">
    <nc r="B47" t="inlineStr">
      <is>
        <t xml:space="preserve">Ф.И.О. 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5" sId="16" odxf="1" dxf="1">
    <nc r="C47" t="inlineStr">
      <is>
        <t>Номер счетчика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6" sId="16" odxf="1" dxf="1">
    <nc r="D47" t="inlineStr">
      <is>
        <t>Показания счетчика на конец месяца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7" sId="16" odxf="1" dxf="1">
    <nc r="F47" t="inlineStr">
      <is>
        <t>Расход    эл.энергии, кВт-ч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25098" sId="16" odxf="1" dxf="1">
    <nc r="G47" t="inlineStr">
      <is>
        <t>Коэффициент потерь</t>
      </is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right/>
        <top/>
        <bottom/>
      </border>
    </odxf>
    <ndxf>
      <font>
        <b/>
        <sz val="9"/>
        <color auto="1"/>
        <name val="Arial Cyr"/>
        <scheme val="none"/>
      </font>
      <fill>
        <patternFill patternType="solid">
          <bgColor rgb="FFFFFF00"/>
        </patternFill>
      </fill>
      <alignment horizontal="center" vertical="top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9" sId="16" odxf="1" dxf="1">
    <nc r="D49" t="inlineStr">
      <is>
        <t>предыдущ.</t>
      </is>
    </nc>
    <odxf>
      <font>
        <b val="0"/>
        <sz val="10"/>
        <color auto="1"/>
        <name val="Arial Cyr"/>
        <scheme val="none"/>
      </font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0" sId="16" odxf="1" dxf="1">
    <nc r="E49" t="inlineStr">
      <is>
        <t>расчетного</t>
      </is>
    </nc>
    <odxf>
      <font>
        <b val="0"/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1" sId="16" odxf="1" dxf="1">
    <nc r="A50" t="inlineStr">
      <is>
        <t>Офис 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2" sId="16" odxf="1" dxf="1">
    <nc r="B50" t="inlineStr">
      <is>
        <t>Всего по общедомовым счетчикам</t>
      </is>
    </nc>
    <odxf>
      <font>
        <b val="0"/>
        <sz val="10"/>
        <color auto="1"/>
        <name val="Arial Cyr"/>
        <scheme val="none"/>
      </font>
      <alignment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D50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50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03" sId="16" odxf="1" dxf="1">
    <nc r="F50">
      <f>'Общ. счетчики'!G31</f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right/>
        <bottom/>
      </border>
    </odxf>
    <ndxf>
      <font>
        <b/>
        <sz val="9"/>
        <color auto="1"/>
        <name val="Arial Cyr"/>
        <scheme val="none"/>
      </font>
      <numFmt numFmtId="1" formatCode="0"/>
      <alignment horizontal="left" vertical="top" readingOrder="0"/>
      <border outline="0">
        <right style="medium">
          <color indexed="64"/>
        </right>
        <bottom style="medium">
          <color indexed="64"/>
        </bottom>
      </border>
    </ndxf>
  </rcc>
  <rfmt sheetId="16" sqref="G50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50" start="0" length="0">
    <dxf>
      <font>
        <b/>
        <sz val="10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04" sId="16" odxf="1" dxf="1">
    <nc r="A51" t="inlineStr">
      <is>
        <r>
          <t>Этаж 1</t>
        </r>
        <r>
          <rPr>
            <sz val="8"/>
            <rFont val="Arial Cyr"/>
            <charset val="204"/>
          </rPr>
          <t xml:space="preserve"> (к. 1)  лев. крыло</t>
        </r>
      </is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10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5" sId="16" odxf="1" dxf="1">
    <nc r="B51" t="inlineStr">
      <is>
        <t>ОСАО  "Ресо-Гарантия"    730-30-00 д.4088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6" sId="16" odxf="1" dxf="1">
    <nc r="C51" t="inlineStr">
      <is>
        <t>30621511-18  (к. 1)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7" sId="16" odxf="1" dxf="1">
    <nc r="D51">
      <v>51432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51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08" sId="16" odxf="1" dxf="1">
    <nc r="F51">
      <f>E51-D51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right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right style="medium">
          <color indexed="64"/>
        </right>
        <bottom style="thin">
          <color indexed="64"/>
        </bottom>
      </border>
    </ndxf>
  </rcc>
  <rcc rId="25109" sId="16" odxf="1" s="1" dxf="1">
    <nc r="G51">
      <f>(F51*2/100)+F51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center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51" start="0" length="0">
    <dxf>
      <font>
        <b/>
        <sz val="10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top style="thin">
          <color indexed="64"/>
        </top>
      </border>
    </dxf>
  </rfmt>
  <rcc rId="25110" sId="16" odxf="1" dxf="1">
    <nc r="A52" t="inlineStr">
      <is>
        <t>Этаж 1  (к. 2) прав. крыло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11" sId="16" odxf="1" dxf="1">
    <nc r="C52" t="inlineStr">
      <is>
        <t>30621523-18 (к. 2)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12" sId="16" odxf="1" dxf="1">
    <nc r="D52">
      <v>75767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52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13" sId="16" odxf="1" dxf="1">
    <nc r="F52">
      <f>E52-D52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14" sId="16" odxf="1" s="1" dxf="1">
    <nc r="G52">
      <f>(F52*2/100)+F52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center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15" sId="16" odxf="1" dxf="1">
    <nc r="A53" t="inlineStr">
      <is>
        <r>
          <t>Этаж 2</t>
        </r>
        <r>
          <rPr>
            <b/>
            <sz val="8"/>
            <rFont val="Arial Cyr"/>
            <charset val="204"/>
          </rPr>
          <t xml:space="preserve"> </t>
        </r>
        <r>
          <rPr>
            <sz val="8"/>
            <rFont val="Arial Cyr"/>
            <charset val="204"/>
          </rPr>
          <t>(к.3,4) лев. крыло</t>
        </r>
      </is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10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16" sId="16" odxf="1" dxf="1">
    <nc r="B53" t="inlineStr">
      <is>
        <t>М.О. филиал ФГУП Ростехинвентаризация -Федер.БТИ. 8 964 725 15 08 Владимир Петрович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17" sId="16" odxf="1" dxf="1">
    <nc r="C53" t="inlineStr">
      <is>
        <t>43801040-21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</border>
    </odxf>
    <ndxf>
      <font>
        <sz val="9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18" sId="16" odxf="1" dxf="1">
    <nc r="D53">
      <v>35870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6" sqref="E53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25119" sId="16" odxf="1" dxf="1">
    <nc r="F53">
      <f>E53-D53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20" sId="16" odxf="1" s="1" dxf="1">
    <nc r="G53">
      <f>F53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6" sqref="H53" start="0" length="0">
    <dxf>
      <font>
        <b/>
        <sz val="10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</border>
    </dxf>
  </rfmt>
  <rfmt sheetId="16" sqref="I53" start="0" length="0">
    <dxf>
      <alignment horizontal="left" vertical="center" readingOrder="0"/>
    </dxf>
  </rfmt>
  <rcc rId="25121" sId="16" odxf="1" dxf="1">
    <nc r="A54" t="inlineStr">
      <is>
        <t>Этаж 2 (к.5,6)  прав. крыло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D54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sqref="I54" start="0" length="0">
    <dxf>
      <alignment horizontal="left" vertical="center" readingOrder="0"/>
    </dxf>
  </rfmt>
  <rcc rId="25122" sId="16" odxf="1" dxf="1">
    <nc r="A55" t="inlineStr">
      <is>
        <r>
          <t>Этаж 3</t>
        </r>
        <r>
          <rPr>
            <sz val="8"/>
            <rFont val="Arial Cyr"/>
            <charset val="204"/>
          </rPr>
          <t xml:space="preserve"> (к.7) налево/слева</t>
        </r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b/>
        <sz val="10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23" sId="16" odxf="1" dxf="1">
    <nc r="B55" t="inlineStr">
      <is>
        <t xml:space="preserve">Просторов Александр        797-46-33/34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24" sId="16" odxf="1" dxf="1">
    <nc r="C55" t="inlineStr">
      <is>
        <t>33639859-18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25" sId="16" odxf="1" dxf="1">
    <nc r="D55">
      <v>9411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55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26" sId="16" odxf="1" dxf="1">
    <nc r="F55">
      <f>E55-D55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right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right style="medium">
          <color indexed="64"/>
        </right>
        <bottom style="thin">
          <color indexed="64"/>
        </bottom>
      </border>
    </ndxf>
  </rcc>
  <rcc rId="25127" sId="16" odxf="1" s="1" dxf="1">
    <nc r="G55">
      <f>(F55*2/100)+F55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55" start="0" length="0">
    <dxf>
      <font>
        <b/>
        <sz val="10"/>
        <color auto="1"/>
        <name val="Arial Cyr"/>
        <scheme val="none"/>
      </font>
      <alignment vertical="center" readingOrder="0"/>
    </dxf>
  </rfmt>
  <rcc rId="25128" sId="16" odxf="1" dxf="1">
    <nc r="A56" t="inlineStr">
      <is>
        <t>Этаж 3 (к.8)          налево/справа</t>
      </is>
    </nc>
    <odxf>
      <font>
        <sz val="10"/>
        <color auto="1"/>
        <name val="Arial Cyr"/>
        <scheme val="none"/>
      </font>
      <numFmt numFmtId="0" formatCode="General"/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29" sId="16" odxf="1" dxf="1">
    <nc r="B56" t="inlineStr">
      <is>
        <t>Огородников Д.В.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30" sId="16" odxf="1" dxf="1">
    <nc r="C56" t="inlineStr">
      <is>
        <t>33954502-18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31" sId="16" odxf="1" dxf="1">
    <nc r="D56">
      <v>22404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56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32" sId="16" odxf="1" dxf="1">
    <nc r="F56">
      <f>E56-D56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33" sId="16" odxf="1" s="1" dxf="1">
    <nc r="G56">
      <f>(F56*0.719/100)+F56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56" start="0" length="0">
    <dxf>
      <font>
        <b/>
        <sz val="10"/>
        <color auto="1"/>
        <name val="Arial Cyr"/>
        <scheme val="none"/>
      </font>
      <alignment vertical="center" readingOrder="0"/>
    </dxf>
  </rfmt>
  <rfmt sheetId="16" sqref="I56" start="0" length="0">
    <dxf>
      <alignment horizontal="left" vertical="center" readingOrder="0"/>
    </dxf>
  </rfmt>
  <rcc rId="25134" sId="16" odxf="1" dxf="1">
    <nc r="A57" t="inlineStr">
      <is>
        <t>Этаж 3 (к.9)                  направо/слева</t>
      </is>
    </nc>
    <odxf>
      <font>
        <sz val="10"/>
        <color auto="1"/>
        <name val="Arial Cyr"/>
        <scheme val="none"/>
      </font>
      <numFmt numFmtId="0" formatCode="General"/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35" sId="16" odxf="1" dxf="1">
    <nc r="B57" t="inlineStr">
      <is>
        <t>Галоганов А.П.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36" sId="16" odxf="1" dxf="1">
    <nc r="C57" t="inlineStr">
      <is>
        <t>33953369-18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37" sId="16" odxf="1" dxf="1">
    <nc r="D57">
      <v>4976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57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38" sId="16" odxf="1" dxf="1">
    <nc r="F57">
      <f>E57-D57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39" sId="16" odxf="1" s="1" dxf="1">
    <nc r="G57">
      <f>(F57*2/100)+F57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57" start="0" length="0">
    <dxf>
      <font>
        <b/>
        <sz val="10"/>
        <color auto="1"/>
        <name val="Arial Cyr"/>
        <scheme val="none"/>
      </font>
      <alignment horizontal="left" vertical="center" readingOrder="0"/>
    </dxf>
  </rfmt>
  <rfmt sheetId="16" sqref="I57" start="0" length="0">
    <dxf>
      <alignment horizontal="left" vertical="center" readingOrder="0"/>
    </dxf>
  </rfmt>
  <rcc rId="25140" sId="16" odxf="1" dxf="1">
    <nc r="A58" t="inlineStr">
      <is>
        <t>Этаж 3 (к.10)                 направо/справа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41" sId="16" odxf="1" dxf="1">
    <nc r="B58" t="inlineStr">
      <is>
        <t xml:space="preserve">    ООО "АЛЬФА"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42" sId="16" odxf="1" dxf="1">
    <nc r="C58" t="inlineStr">
      <is>
        <t>33614624-18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43" sId="16" odxf="1" dxf="1">
    <nc r="D58">
      <v>12108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58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44" sId="16" odxf="1" dxf="1">
    <nc r="F58">
      <f>E58-D58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1" formatCode="0"/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45" sId="16" odxf="1" s="1" dxf="1">
    <nc r="G58">
      <f>(F58*0.851/100)+F58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58" start="0" length="0">
    <dxf>
      <font>
        <b/>
        <sz val="10"/>
        <color auto="1"/>
        <name val="Arial Cyr"/>
        <scheme val="none"/>
      </font>
      <alignment horizontal="center" vertical="center" readingOrder="0"/>
    </dxf>
  </rfmt>
  <rcc rId="25146" sId="16" odxf="1" dxf="1">
    <nc r="A59" t="inlineStr">
      <is>
        <r>
          <t>Этаж 4</t>
        </r>
        <r>
          <rPr>
            <b/>
            <sz val="8"/>
            <rFont val="Arial Cyr"/>
            <charset val="204"/>
          </rPr>
          <t xml:space="preserve"> </t>
        </r>
        <r>
          <rPr>
            <sz val="8"/>
            <rFont val="Arial Cyr"/>
            <charset val="204"/>
          </rPr>
          <t xml:space="preserve"> (к.11)          налево/слева</t>
        </r>
      </is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10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47" sId="16" odxf="1" dxf="1">
    <nc r="B59" t="inlineStr">
      <is>
        <t>Марчук Алексей Павл.         580-03-89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48" sId="16" odxf="1" dxf="1">
    <nc r="C59" t="inlineStr">
      <is>
        <t>33614763-18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49" sId="16" odxf="1" dxf="1">
    <nc r="D59">
      <v>19528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59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50" sId="16" odxf="1" dxf="1">
    <nc r="F59">
      <f>E59-D59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bottom style="thin">
          <color indexed="64"/>
        </bottom>
      </border>
    </ndxf>
  </rcc>
  <rcc rId="25151" sId="16" odxf="1" s="1" dxf="1">
    <nc r="G59">
      <f>(F59*2/100)+F59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59" start="0" length="0">
    <dxf>
      <font>
        <b/>
        <sz val="10"/>
        <color auto="1"/>
        <name val="Arial Cyr"/>
        <scheme val="none"/>
      </font>
      <alignment vertical="center" readingOrder="0"/>
    </dxf>
  </rfmt>
  <rfmt sheetId="16" sqref="I59" start="0" length="0">
    <dxf>
      <alignment vertical="center" readingOrder="0"/>
    </dxf>
  </rfmt>
  <rcc rId="25152" sId="16" odxf="1" dxf="1">
    <nc r="A60" t="inlineStr">
      <is>
        <t>Этаж 4 (к.12)            налево/справа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53" sId="16" odxf="1" dxf="1">
    <nc r="B60" t="inlineStr">
      <is>
        <t>Гасилов Виктор Роман.                                    8-916-758-72-30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54" sId="16" odxf="1" dxf="1">
    <nc r="C60" t="inlineStr">
      <is>
        <t>34234685-18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55" sId="16" odxf="1" dxf="1">
    <nc r="D60">
      <v>20464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60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56" sId="16" odxf="1" dxf="1">
    <nc r="F60">
      <f>E60-D60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57" sId="16" odxf="1" s="1" dxf="1">
    <nc r="G60">
      <f>(F60*2/100)+F60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60" start="0" length="0">
    <dxf>
      <font>
        <b/>
        <sz val="10"/>
        <color auto="1"/>
        <name val="Arial Cyr"/>
        <scheme val="none"/>
      </font>
      <alignment vertical="center" readingOrder="0"/>
    </dxf>
  </rfmt>
  <rfmt sheetId="16" sqref="I60" start="0" length="0">
    <dxf>
      <alignment vertical="center" readingOrder="0"/>
    </dxf>
  </rfmt>
  <rcc rId="25158" sId="16" odxf="1" dxf="1">
    <nc r="A61" t="inlineStr">
      <is>
        <t>Этаж 4 (к.13)         направо/слева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59" sId="16" odxf="1" dxf="1">
    <nc r="B61" t="inlineStr">
      <is>
        <t>Марчук Алексей Павл.           8-903-125-08-12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60" sId="16" odxf="1" dxf="1">
    <nc r="C61" t="inlineStr">
      <is>
        <t>33614605-18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61" sId="16" odxf="1" dxf="1">
    <nc r="D61">
      <v>24503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61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62" sId="16" odxf="1" dxf="1">
    <nc r="F61">
      <f>E61-D61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63" sId="16" odxf="1" s="1" dxf="1">
    <nc r="G61">
      <f>(F61*2/100)+F61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61" start="0" length="0">
    <dxf>
      <font>
        <b/>
        <sz val="10"/>
        <color auto="1"/>
        <name val="Arial Cyr"/>
        <scheme val="none"/>
      </font>
      <alignment vertical="center" readingOrder="0"/>
    </dxf>
  </rfmt>
  <rfmt sheetId="16" sqref="I61" start="0" length="0">
    <dxf>
      <font>
        <b/>
        <sz val="10"/>
        <color auto="1"/>
        <name val="Arial Cyr"/>
        <scheme val="none"/>
      </font>
      <alignment horizontal="left" vertical="center" readingOrder="0"/>
    </dxf>
  </rfmt>
  <rfmt sheetId="16" sqref="J61" start="0" length="0">
    <dxf>
      <font>
        <b/>
        <sz val="10"/>
        <color auto="1"/>
        <name val="Arial Cyr"/>
        <scheme val="none"/>
      </font>
      <alignment horizontal="left" vertical="center" readingOrder="0"/>
    </dxf>
  </rfmt>
  <rcc rId="25164" sId="16" odxf="1" dxf="1">
    <nc r="A62" t="inlineStr">
      <is>
        <t>Этаж 4 (к.14 )       направо/справа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65" sId="16" odxf="1" dxf="1">
    <nc r="B62" t="inlineStr">
      <is>
        <t>Марчук Алексей Павл.           8-903-125-08-14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66" sId="16" odxf="1" dxf="1">
    <nc r="C62" t="inlineStr">
      <is>
        <t>33614676-18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67" sId="16" odxf="1" dxf="1">
    <nc r="D62">
      <v>27133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62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68" sId="16" odxf="1" dxf="1">
    <nc r="F62">
      <f>E62-D62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69" sId="16" odxf="1" s="1" dxf="1">
    <nc r="G62">
      <f>(F62*2/100)+F62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62" start="0" length="0">
    <dxf>
      <font>
        <b/>
        <sz val="10"/>
        <color auto="1"/>
        <name val="Arial Cyr"/>
        <scheme val="none"/>
      </font>
      <alignment vertical="center" readingOrder="0"/>
    </dxf>
  </rfmt>
  <rfmt sheetId="16" sqref="I62" start="0" length="0">
    <dxf>
      <font>
        <b/>
        <sz val="10"/>
        <color auto="1"/>
        <name val="Arial Cyr"/>
        <scheme val="none"/>
      </font>
      <alignment horizontal="left" vertical="center" readingOrder="0"/>
    </dxf>
  </rfmt>
  <rfmt sheetId="16" sqref="J62" start="0" length="0">
    <dxf>
      <font>
        <b/>
        <sz val="10"/>
        <color auto="1"/>
        <name val="Arial Cyr"/>
        <scheme val="none"/>
      </font>
      <alignment horizontal="left" vertical="center" readingOrder="0"/>
    </dxf>
  </rfmt>
  <rcc rId="25170" sId="16" odxf="1" dxf="1">
    <nc r="A63" t="inlineStr">
      <is>
        <t>Автостоянка      № 1,2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1" sId="16" odxf="1" dxf="1">
    <nc r="B63" t="inlineStr">
      <is>
        <t>Автостоянка корп. 6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2" sId="16" odxf="1" dxf="1">
    <nc r="C63" t="inlineStr">
      <is>
        <t>14236302-13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3" sId="16" odxf="1" dxf="1">
    <nc r="D63">
      <v>52746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63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74" sId="16" odxf="1" dxf="1">
    <nc r="F63">
      <f>E63-D63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="1" sqref="G63" start="0" length="0">
    <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63" start="0" length="0">
    <dxf>
      <font>
        <b/>
        <sz val="10"/>
        <color auto="1"/>
        <name val="Arial Cyr"/>
        <scheme val="none"/>
      </font>
      <alignment horizontal="left" vertical="center" readingOrder="0"/>
    </dxf>
  </rfmt>
  <rcc rId="25175" sId="16" odxf="1" dxf="1">
    <nc r="A64" t="inlineStr">
      <is>
        <t>Автостоянка      № 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6" sId="16" odxf="1" dxf="1">
    <nc r="B64" t="inlineStr">
      <is>
        <t>Автостоянка      № 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7" sId="16" odxf="1" dxf="1">
    <nc r="C64" t="inlineStr">
      <is>
        <t>33994473-18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</border>
    </ndxf>
  </rcc>
  <rcc rId="25178" sId="16" odxf="1" dxf="1">
    <nc r="D64">
      <v>40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6" sqref="E64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25179" sId="16" odxf="1" dxf="1">
    <nc r="F64">
      <f>E64-D64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80" sId="16" odxf="1" s="1" dxf="1">
    <nc r="G64">
      <f>F64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64" start="0" length="0">
    <dxf>
      <alignment vertical="center" readingOrder="0"/>
    </dxf>
  </rfmt>
  <rcc rId="25181" sId="16" odxf="1" dxf="1">
    <nc r="A65" t="inlineStr">
      <is>
        <t>Автостоянка      № 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82" sId="16" odxf="1" dxf="1">
    <nc r="B65" t="inlineStr">
      <is>
        <r>
          <t xml:space="preserve">Автостоянка      № 2 </t>
        </r>
        <r>
          <rPr>
            <b/>
            <sz val="8"/>
            <rFont val="Arial Cyr"/>
            <charset val="204"/>
          </rPr>
          <t>ШАУРМА</t>
        </r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83" sId="16" odxf="1" dxf="1">
    <nc r="C65" t="inlineStr">
      <is>
        <t>60194612-21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</border>
    </ndxf>
  </rcc>
  <rcc rId="25184" sId="16" odxf="1" dxf="1">
    <nc r="D65">
      <v>6301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rgb="FF000000"/>
        <name val="Arial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65" start="0" length="0">
    <dxf>
      <font>
        <sz val="9"/>
        <color rgb="FF000000"/>
        <name val="Arial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85" sId="16" odxf="1" dxf="1">
    <nc r="F65">
      <f>E65-D65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86" sId="16" odxf="1" s="1" dxf="1">
    <nc r="G65">
      <f>F65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65" start="0" length="0">
    <dxf>
      <font>
        <b/>
        <sz val="10"/>
        <color auto="1"/>
        <name val="Arial Cyr"/>
        <scheme val="none"/>
      </font>
      <alignment vertical="center" readingOrder="0"/>
    </dxf>
  </rfmt>
  <rfmt sheetId="16" sqref="I65" start="0" length="0">
    <dxf>
      <alignment horizontal="left" vertical="center" readingOrder="0"/>
    </dxf>
  </rfmt>
  <rcc rId="25187" sId="16" odxf="1" dxf="1">
    <nc r="A66" t="inlineStr">
      <is>
        <t>Автостоянка Н/П №1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88" sId="16" odxf="1" dxf="1">
    <nc r="B66" t="inlineStr">
      <is>
        <t>Голубева Н.С.             (Овощной)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89" sId="16" odxf="1" dxf="1">
    <nc r="C66" t="inlineStr">
      <is>
        <t>32348711-17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right/>
        <top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right style="thin">
          <color indexed="64"/>
        </right>
        <top style="thin">
          <color indexed="64"/>
        </top>
      </border>
    </ndxf>
  </rcc>
  <rcc rId="25190" sId="16" odxf="1" dxf="1">
    <nc r="D66">
      <v>31658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rgb="FF000000"/>
        <name val="Arial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66" start="0" length="0">
    <dxf>
      <font>
        <sz val="9"/>
        <color rgb="FF000000"/>
        <name val="Arial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91" sId="16" odxf="1" dxf="1">
    <nc r="F66">
      <f>E66-D66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92" sId="16" odxf="1" s="1" dxf="1">
    <nc r="G66">
      <f>(F66*2/100)+F66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66" start="0" length="0">
    <dxf>
      <font>
        <b/>
        <sz val="10"/>
        <color auto="1"/>
        <name val="Arial Cyr"/>
        <scheme val="none"/>
      </font>
      <alignment vertical="center" readingOrder="0"/>
    </dxf>
  </rfmt>
  <rcc rId="25193" sId="16" odxf="1" dxf="1">
    <nc r="A67" t="inlineStr">
      <is>
        <t>Автостоянка Н/П №2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94" sId="16" odxf="1" dxf="1">
    <nc r="B67" t="inlineStr">
      <is>
        <t>Рубаник Р.В. - Котков А.Г.            (Кофейня)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95" sId="16" odxf="1" dxf="1">
    <nc r="C67" t="inlineStr">
      <is>
        <t>32519315-17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right/>
        <top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right style="thin">
          <color indexed="64"/>
        </right>
        <top style="thin">
          <color indexed="64"/>
        </top>
      </border>
    </ndxf>
  </rcc>
  <rcc rId="25196" sId="16" odxf="1" dxf="1">
    <nc r="D67">
      <v>85741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6" sqref="E67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25197" sId="16" odxf="1" dxf="1">
    <nc r="F67">
      <f>E67-D67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98" sId="16" odxf="1" s="1" dxf="1">
    <nc r="G67">
      <f>(F67*5/100)+F67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67" start="0" length="0">
    <dxf>
      <font>
        <b/>
        <sz val="10"/>
        <color auto="1"/>
        <name val="Arial Cyr"/>
        <scheme val="none"/>
      </font>
      <alignment horizontal="center" vertical="center" readingOrder="0"/>
    </dxf>
  </rfmt>
  <rcc rId="25199" sId="16" odxf="1" dxf="1">
    <nc r="A68" t="inlineStr">
      <is>
        <t>Автостоянка Н/П №3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00" sId="16" odxf="1" dxf="1">
    <nc r="B68" t="inlineStr">
      <is>
        <t>Петухов Т.В. (Детские товары)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01" sId="16" odxf="1" dxf="1">
    <nc r="C68" t="inlineStr">
      <is>
        <t>32350846-17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02" sId="16" odxf="1" dxf="1">
    <nc r="D68">
      <v>12893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6" sqref="E68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25203" sId="16" odxf="1" dxf="1">
    <nc r="F68">
      <f>E68-D68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204" sId="16" odxf="1" s="1" dxf="1">
    <nc r="G68">
      <f>(F68*2.746/100)+F68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68" start="0" length="0">
    <dxf>
      <font>
        <b/>
        <sz val="10"/>
        <color auto="1"/>
        <name val="Arial Cyr"/>
        <scheme val="none"/>
      </font>
      <alignment vertical="center" readingOrder="0"/>
    </dxf>
  </rfmt>
  <rcc rId="25205" sId="16" odxf="1" dxf="1">
    <nc r="A69" t="inlineStr">
      <is>
        <t>Аппарат Вода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5206" sId="16" odxf="1" dxf="1">
    <nc r="B69" t="inlineStr">
      <is>
        <t>ИП Орликов Д.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bottom style="thin">
          <color indexed="64"/>
        </bottom>
      </border>
    </ndxf>
  </rcc>
  <rfmt sheetId="16" sqref="C69" start="0" length="0">
    <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5207" sId="16" odxf="1" dxf="1">
    <nc r="D69">
      <v>4400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08" sId="16" odxf="1" dxf="1">
    <nc r="E69">
      <v>7100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09" sId="16" odxf="1" dxf="1">
    <nc r="F69">
      <f>E69-D69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210" sId="16" odxf="1" s="1" dxf="1">
    <nc r="G69">
      <f>F69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69" start="0" length="0">
    <dxf>
      <font>
        <b/>
        <sz val="10"/>
        <color auto="1"/>
        <name val="Arial Cyr"/>
        <scheme val="none"/>
      </font>
      <alignment horizontal="left" vertical="center" readingOrder="0"/>
    </dxf>
  </rfmt>
  <rfmt sheetId="16" sqref="I69" start="0" length="0">
    <dxf>
      <alignment horizontal="left" vertical="center" readingOrder="0"/>
    </dxf>
  </rfmt>
  <rcc rId="25211" sId="16" odxf="1" dxf="1">
    <nc r="A70" t="inlineStr">
      <is>
        <t>ТСЖ "Дубки"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2" sId="16" odxf="1" dxf="1">
    <nc r="B70" t="inlineStr">
      <is>
        <t>Ворота, будка охраны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3" sId="16" odxf="1" dxf="1">
    <nc r="C70" t="inlineStr">
      <is>
        <t>Ворота_2 кВт-ч/сут обогрев 0,5 кВт-ч/12 ч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bottom/>
      </border>
    </odxf>
    <ndxf>
      <font>
        <sz val="7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5214" sId="16" odxf="1" dxf="1">
    <nc r="D70" t="inlineStr">
      <is>
        <t xml:space="preserve">4 х 31 сут = 124 кВт-ч                          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bottom/>
      </border>
    </odxf>
    <ndxf>
      <font>
        <sz val="7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bottom style="thin">
          <color indexed="64"/>
        </bottom>
      </border>
    </ndxf>
  </rcc>
  <rfmt sheetId="16" sqref="F70" start="0" length="0">
    <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6" s="1" sqref="G70" start="0" length="0">
    <dxf>
      <font>
        <sz val="9"/>
        <color auto="1"/>
        <name val="Arial Cyr"/>
        <scheme val="none"/>
      </font>
      <numFmt numFmtId="167" formatCode="_-* #,##0_р_._-;\-* #,##0_р_._-;_-* &quot;-&quot;??_р_._-;_-@_-"/>
      <alignment horizontal="left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70" start="0" length="0">
    <dxf>
      <font>
        <b/>
        <sz val="10"/>
        <color auto="1"/>
        <name val="Arial Cyr"/>
        <scheme val="none"/>
      </font>
      <alignment vertical="center" readingOrder="0"/>
    </dxf>
  </rfmt>
  <rcc rId="25215" sId="16" odxf="1" dxf="1">
    <nc r="A71" t="inlineStr">
      <is>
        <t xml:space="preserve">Места общего пользования </t>
      </is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6" sId="16" odxf="1" dxf="1">
    <nc r="B71" t="inlineStr">
      <is>
        <t>Неучтенное потребление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7" sId="16" odxf="1" dxf="1">
    <nc r="C71" t="inlineStr">
      <is>
        <t>27 кВт-ч х 33 сут = 891 кВт-ч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8" sId="16" odxf="1" dxf="1">
    <nc r="F71">
      <v>891</v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="1" sqref="G71" start="0" length="0">
    <dxf>
      <font>
        <sz val="7"/>
        <color auto="1"/>
        <name val="Arial Cyr"/>
        <scheme val="none"/>
      </font>
      <numFmt numFmtId="167" formatCode="_-* #,##0_р_._-;\-* #,##0_р_._-;_-* &quot;-&quot;??_р_._-;_-@_-"/>
      <alignment horizontal="left" vertical="center" wrapText="1" readingOrder="0"/>
      <border outline="0">
        <right style="thin">
          <color indexed="64"/>
        </right>
        <top style="thin">
          <color indexed="64"/>
        </top>
      </border>
    </dxf>
  </rfmt>
  <rcc rId="25219" sId="16" odxf="1" dxf="1">
    <nc r="A72" t="inlineStr">
      <is>
        <t>Итого: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B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20" sId="16" odxf="1" dxf="1">
    <nc r="F72">
      <f>SUM(F51:F70)-F63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fill>
        <patternFill patternType="solid">
          <bgColor rgb="FFFFFF00"/>
        </patternFill>
      </fill>
      <alignment horizontal="left" vertical="top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221" sId="16" odxf="1" s="1" dxf="1">
    <nc r="G72">
      <f>SUM(G51:G70)</f>
    </nc>
    <odxf>
      <numFmt numFmtId="0" formatCode="General"/>
    </odxf>
    <ndxf>
      <font>
        <b/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I72" start="0" length="0">
    <dxf>
      <numFmt numFmtId="167" formatCode="_-* #,##0_р_._-;\-* #,##0_р_._-;_-* &quot;-&quot;??_р_._-;_-@_-"/>
      <alignment horizontal="left" vertical="top" readingOrder="0"/>
    </dxf>
  </rfmt>
  <rfmt sheetId="16" sqref="A73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B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73" start="0" length="0">
    <dxf>
      <font>
        <b/>
        <sz val="10"/>
        <color auto="1"/>
        <name val="Arial Cyr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73" start="0" length="0">
    <dxf>
      <font>
        <b/>
        <sz val="10"/>
        <color auto="1"/>
        <name val="Arial Cyr"/>
        <scheme val="none"/>
      </font>
      <numFmt numFmtId="171" formatCode="0.000"/>
      <alignment horizontal="right" vertical="top" readingOrder="0"/>
      <border outline="0">
        <right style="medium">
          <color indexed="64"/>
        </right>
        <bottom style="thin">
          <color indexed="64"/>
        </bottom>
      </border>
    </dxf>
  </rfmt>
  <rfmt sheetId="16" s="1" sqref="G73" start="0" length="0">
    <dxf>
      <font>
        <sz val="10"/>
        <color auto="1"/>
        <name val="Arial Cyr"/>
        <scheme val="none"/>
      </font>
      <numFmt numFmtId="167" formatCode="_-* #,##0_р_._-;\-* #,##0_р_._-;_-* &quot;-&quot;??_р_._-;_-@_-"/>
      <border outline="0">
        <right style="thin">
          <color indexed="64"/>
        </right>
        <bottom style="thin">
          <color indexed="64"/>
        </bottom>
      </border>
    </dxf>
  </rfmt>
  <rcc rId="25222" sId="16" odxf="1" dxf="1">
    <nc r="A74" t="inlineStr">
      <is>
        <t>Корпус 1</t>
      </is>
    </nc>
    <odxf>
      <font>
        <b val="0"/>
        <u val="none"/>
        <sz val="10"/>
        <color auto="1"/>
        <name val="Arial Cyr"/>
        <scheme val="none"/>
      </font>
      <border outline="0">
        <left/>
      </border>
    </odxf>
    <ndxf>
      <font>
        <b/>
        <u/>
        <sz val="10"/>
        <color auto="1"/>
        <name val="Arial Cyr"/>
        <scheme val="none"/>
      </font>
      <border outline="0">
        <left style="thin">
          <color indexed="64"/>
        </left>
      </border>
    </ndxf>
  </rcc>
  <rfmt sheetId="16" sqref="B74" start="0" length="0">
    <dxf>
      <font>
        <b/>
        <u/>
        <sz val="10"/>
        <color rgb="FFFF0000"/>
        <name val="Arial Cyr"/>
        <scheme val="none"/>
      </font>
    </dxf>
  </rfmt>
  <rfmt sheetId="16" sqref="C74" start="0" length="0">
    <dxf>
      <font>
        <b/>
        <u/>
        <sz val="10"/>
        <color auto="1"/>
        <name val="Arial Cyr"/>
        <scheme val="none"/>
      </font>
    </dxf>
  </rfmt>
  <rfmt sheetId="16" sqref="D74" start="0" length="0">
    <dxf>
      <font>
        <b/>
        <u/>
        <sz val="10"/>
        <color auto="1"/>
        <name val="Arial Cyr"/>
        <scheme val="none"/>
      </font>
    </dxf>
  </rfmt>
  <rfmt sheetId="16" sqref="E74" start="0" length="0">
    <dxf>
      <font>
        <b/>
        <u/>
        <sz val="10"/>
        <color auto="1"/>
        <name val="Arial Cyr"/>
        <scheme val="none"/>
      </font>
    </dxf>
  </rfmt>
  <rfmt sheetId="16" sqref="F74" start="0" length="0">
    <dxf>
      <font>
        <b/>
        <u/>
        <sz val="10"/>
        <color auto="1"/>
        <name val="Arial Cyr"/>
        <scheme val="none"/>
      </font>
    </dxf>
  </rfmt>
  <rfmt sheetId="16" sqref="G74" start="0" length="0">
    <dxf>
      <font>
        <b/>
        <u/>
        <sz val="10"/>
        <color auto="1"/>
        <name val="Arial Cyr"/>
        <scheme val="none"/>
      </font>
    </dxf>
  </rfmt>
  <rfmt sheetId="16" sqref="H74" start="0" length="0">
    <dxf>
      <font>
        <b/>
        <u/>
        <sz val="10"/>
        <color auto="1"/>
        <name val="Arial Cyr"/>
        <scheme val="none"/>
      </font>
    </dxf>
  </rfmt>
  <rcc rId="25223" sId="16" odxf="1" dxf="1">
    <nc r="A75" t="inlineStr">
      <is>
        <t>Номер офиса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4" sId="16" odxf="1" dxf="1">
    <nc r="B75" t="inlineStr">
      <is>
        <t xml:space="preserve">Ф.И.О. 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5" sId="16" odxf="1" dxf="1">
    <nc r="C75" t="inlineStr">
      <is>
        <t>Номер счетчика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6" sId="16" odxf="1" dxf="1">
    <nc r="D75" t="inlineStr">
      <is>
        <t>Показания счетчика на конец месяца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7" sId="16" odxf="1" dxf="1">
    <nc r="F75" t="inlineStr">
      <is>
        <t>Расход    эл.энергии, кВт-ч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8" sId="16" odxf="1" dxf="1">
    <nc r="G75" t="inlineStr">
      <is>
        <t>С учетом общего коридора</t>
      </is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fill>
        <patternFill patternType="solid">
          <bgColor rgb="FFFFFF00"/>
        </patternFill>
      </fill>
      <alignment horizontal="righ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75" start="0" length="0">
    <dxf>
      <font>
        <b/>
        <u/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</border>
    </dxf>
  </rfmt>
  <rcc rId="25229" sId="16" odxf="1" dxf="1">
    <nc r="D77" t="inlineStr">
      <is>
        <t>предыдущ.</t>
      </is>
    </nc>
    <odxf>
      <font>
        <b val="0"/>
        <sz val="10"/>
        <color auto="1"/>
        <name val="Arial Cyr"/>
        <scheme val="none"/>
      </font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0" sId="16" odxf="1" dxf="1">
    <nc r="E77" t="inlineStr">
      <is>
        <t>расчетного</t>
      </is>
    </nc>
    <odxf>
      <font>
        <b val="0"/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1" sId="16" odxf="1" dxf="1">
    <nc r="A78" t="inlineStr">
      <is>
        <t>01/Л.крыло-эт.1/           подвал/ тех.эт.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2" sId="16" odxf="1" dxf="1">
    <nc r="B78" t="inlineStr">
      <is>
        <t>Долгов Иван Алексеев.       768-58-93 /эл.авт. № 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3" sId="16" odxf="1" dxf="1">
    <nc r="C78" t="inlineStr">
      <is>
        <t>21719646-14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4" sId="16" odxf="1" dxf="1">
    <nc r="D78">
      <v>52607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78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35" sId="16" odxf="1" dxf="1">
    <nc r="F78">
      <f>E78-D78</f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6" sId="16" odxf="1" s="1" dxf="1">
    <nc r="G78">
      <f>F78*E82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7" sId="16" odxf="1" dxf="1">
    <nc r="H78" t="inlineStr">
      <is>
        <t>Договор</t>
      </is>
    </nc>
    <odxf>
      <font>
        <b val="0"/>
        <sz val="10"/>
        <color auto="1"/>
        <name val="Arial Cyr"/>
        <scheme val="none"/>
      </font>
      <alignment vertical="bottom" readingOrder="0"/>
    </odxf>
    <ndxf>
      <font>
        <b/>
        <sz val="9"/>
        <color auto="1"/>
        <name val="Arial Cyr"/>
        <scheme val="none"/>
      </font>
      <alignment vertical="center" readingOrder="0"/>
    </ndxf>
  </rcc>
  <rcc rId="25238" sId="16" odxf="1" dxf="1">
    <nc r="A79" t="inlineStr">
      <is>
        <t xml:space="preserve">02/Л.крыло-эт.1/              тех.этаж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9" sId="16" odxf="1" dxf="1">
    <nc r="B79" t="inlineStr">
      <is>
        <t>Корнеев Сергей Виктор.          505-00-08 /эл.авт. № 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0" sId="16" odxf="1" dxf="1">
    <nc r="C79" t="inlineStr">
      <is>
        <t>31797935-17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1" sId="16" odxf="1" dxf="1">
    <nc r="D79">
      <v>14514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79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42" sId="16" odxf="1" dxf="1">
    <nc r="F79">
      <f>E79-D79</f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3" sId="16" odxf="1" s="1" dxf="1">
    <nc r="G79">
      <f>F79*E82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4" sId="16" odxf="1" s="1" dxf="1">
    <nc r="H79" t="inlineStr">
      <is>
        <t>Акт</t>
      </is>
    </nc>
    <odxf>
      <numFmt numFmtId="0" formatCode="General"/>
    </odxf>
    <ndxf>
      <font>
        <b/>
        <sz val="10"/>
        <color auto="1"/>
        <name val="Arial Cyr"/>
        <scheme val="none"/>
      </font>
      <numFmt numFmtId="167" formatCode="_-* #,##0_р_._-;\-* #,##0_р_._-;_-* &quot;-&quot;??_р_._-;_-@_-"/>
      <alignment horizontal="left" vertical="center" readingOrder="0"/>
    </ndxf>
  </rcc>
  <rcc rId="25245" sId="16" odxf="1" dxf="1">
    <nc r="A80" t="inlineStr">
      <is>
        <t>03/Л.крыло-эт.1/              тех. этаж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246" sId="16" odxf="1" dxf="1">
    <nc r="B80" t="inlineStr">
      <is>
        <t>Киришко С.  эл.авт.№ 4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7" sId="16" odxf="1" dxf="1">
    <nc r="C80" t="inlineStr">
      <is>
        <t>34238012-18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8" sId="16" odxf="1" dxf="1">
    <nc r="D80">
      <v>9769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80" start="0" length="0">
    <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49" sId="16" odxf="1" dxf="1">
    <nc r="F80">
      <f>E80-D80</f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0" sId="16" odxf="1" s="1" dxf="1">
    <nc r="G80">
      <f>F80*E82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1" sId="16" odxf="1" s="1" dxf="1">
    <nc r="H80" t="inlineStr">
      <is>
        <t>Акт</t>
      </is>
    </nc>
    <odxf>
      <numFmt numFmtId="0" formatCode="General"/>
    </odxf>
    <ndxf>
      <font>
        <b/>
        <sz val="10"/>
        <color auto="1"/>
        <name val="Arial Cyr"/>
        <scheme val="none"/>
      </font>
      <numFmt numFmtId="167" formatCode="_-* #,##0_р_._-;\-* #,##0_р_._-;_-* &quot;-&quot;??_р_._-;_-@_-"/>
      <alignment horizontal="left" vertical="center" readingOrder="0"/>
    </ndxf>
  </rcc>
  <rcc rId="25252" sId="16" odxf="1" dxf="1">
    <nc r="A81" t="inlineStr">
      <is>
        <t>Общий коридор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3" sId="16" odxf="1" dxf="1">
    <nc r="B81" t="inlineStr">
      <is>
        <t>Уст. новый 02.2014г.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4" sId="16" odxf="1" dxf="1">
    <nc r="C81">
      <v>17028035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5" sId="16" odxf="1" dxf="1">
    <nc r="D81">
      <v>1854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81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56" sId="16" odxf="1" dxf="1">
    <nc r="F81">
      <f>E81-D81</f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G81" start="0" length="0">
    <dxf>
      <font>
        <b/>
        <u/>
        <sz val="9"/>
        <color auto="1"/>
        <name val="Arial Cyr"/>
        <scheme val="none"/>
      </font>
      <numFmt numFmtId="19" formatCode="dd/mm/yyyy"/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81" start="0" length="0">
    <dxf>
      <font>
        <b/>
        <sz val="10"/>
        <color auto="1"/>
        <name val="Arial Cyr"/>
        <scheme val="none"/>
      </font>
    </dxf>
  </rfmt>
  <rcc rId="25257" sId="16" odxf="1" dxf="1">
    <nc r="A82" t="inlineStr">
      <is>
        <t>Коэфициент потерь (Кп) для нежилых помещений корпуса 1</t>
      </is>
    </nc>
    <odxf>
      <font>
        <b val="0"/>
        <sz val="10"/>
        <color auto="1"/>
        <name val="Arial Cyr"/>
        <scheme val="none"/>
      </font>
      <alignment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8" sId="16" odxf="1" s="1" dxf="1">
    <nc r="E82">
      <f>SUM(F78:F81)/SUM(F78:F80)</f>
    </nc>
    <odxf>
      <numFmt numFmtId="0" formatCode="General"/>
    </odxf>
    <ndxf>
      <font>
        <sz val="9"/>
        <color auto="1"/>
        <name val="Arial Cyr"/>
        <scheme val="none"/>
      </font>
      <numFmt numFmtId="168" formatCode="_-* #,##0.000_р_._-;\-* #,##0.000_р_._-;_-* &quot;-&quot;??_р_._-;_-@_-"/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F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82" start="0" length="0">
    <dxf>
      <font>
        <b/>
        <u/>
        <sz val="8"/>
        <color auto="1"/>
        <name val="Arial Cyr"/>
        <scheme val="none"/>
      </font>
      <numFmt numFmtId="19" formatCode="dd/mm/yyyy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82" start="0" length="0">
    <dxf>
      <font>
        <b/>
        <sz val="10"/>
        <color auto="1"/>
        <name val="Arial Cyr"/>
        <scheme val="none"/>
      </font>
    </dxf>
  </rfmt>
  <rcc rId="25259" sId="16" odxf="1" dxf="1">
    <nc r="A83" t="inlineStr">
      <is>
        <t>04/П.крыло-эт.1/    подвал/ тех.эт.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260" sId="16" odxf="1" dxf="1">
    <nc r="B83" t="inlineStr">
      <is>
        <t xml:space="preserve">АЯКС      </t>
      </is>
    </nc>
    <odxf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61" sId="16" odxf="1" dxf="1">
    <nc r="C83" t="inlineStr">
      <is>
        <t>122379935-18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62" sId="16" odxf="1" dxf="1">
    <nc r="D83">
      <v>42175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83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63" sId="16" odxf="1" dxf="1">
    <nc r="F83">
      <f>E83-D83</f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G83" start="0" length="0">
    <dxf>
      <font>
        <sz val="10"/>
        <color theme="1"/>
        <name val="Arial Cyr"/>
        <scheme val="none"/>
      </font>
      <numFmt numFmtId="1" formatCode="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83" start="0" length="0">
    <dxf>
      <font>
        <b/>
        <sz val="8"/>
        <color auto="1"/>
        <name val="Arial Cyr"/>
        <scheme val="none"/>
      </font>
    </dxf>
  </rfmt>
  <rcc rId="25264" sId="16" odxf="1" dxf="1">
    <nc r="B84" t="inlineStr">
      <is>
        <t>Прачечная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FF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65" sId="16" odxf="1" dxf="1">
    <nc r="C84" t="inlineStr">
      <is>
        <t>31051073-17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66" sId="16" odxf="1" dxf="1">
    <nc r="D84">
      <v>160309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84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67" sId="16" odxf="1" dxf="1">
    <nc r="F84">
      <f>E84-D84</f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G84" start="0" length="0">
    <dxf>
      <font>
        <sz val="10"/>
        <color theme="1"/>
        <name val="Arial Cyr"/>
        <scheme val="none"/>
      </font>
      <numFmt numFmtId="1" formatCode="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84" start="0" length="0">
    <dxf>
      <font>
        <b/>
        <sz val="9"/>
        <color auto="1"/>
        <name val="Arial Cyr"/>
        <scheme val="none"/>
      </font>
      <alignment horizontal="left" vertical="center" readingOrder="0"/>
    </dxf>
  </rfmt>
  <rcc rId="25268" sId="16" odxf="1" dxf="1">
    <nc r="A85" t="inlineStr">
      <is>
        <t>05/Ф.-П.кр.-эт.1/             подвал/тех.эт.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69" sId="16" odxf="1" dxf="1">
    <nc r="B85" t="inlineStr">
      <is>
        <t>Парикмахерская "Семей"                          8 915 324 43 64/эл.авт. № 6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70" sId="16" odxf="1" dxf="1">
    <nc r="C85" t="inlineStr">
      <is>
        <t>33004849-17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71" sId="16" odxf="1" dxf="1">
    <nc r="D85">
      <v>45923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85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72" sId="16" odxf="1" dxf="1">
    <nc r="F85">
      <f>E85-D85</f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G85" start="0" length="0">
    <dxf>
      <font>
        <sz val="10"/>
        <color theme="1"/>
        <name val="Arial Cyr"/>
        <scheme val="none"/>
      </font>
      <numFmt numFmtId="1" formatCode="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73" sId="16" odxf="1" dxf="1">
    <nc r="H85" t="inlineStr">
      <is>
        <t>Акт</t>
      </is>
    </nc>
    <odxf>
      <font>
        <b val="0"/>
        <sz val="10"/>
        <color auto="1"/>
        <name val="Arial Cyr"/>
        <scheme val="none"/>
      </font>
      <alignment vertical="bottom" readingOrder="0"/>
    </odxf>
    <ndxf>
      <font>
        <b/>
        <sz val="10"/>
        <color auto="1"/>
        <name val="Arial Cyr"/>
        <scheme val="none"/>
      </font>
      <alignment vertical="center" readingOrder="0"/>
    </ndxf>
  </rcc>
  <rfmt sheetId="16" sqref="I85" start="0" length="0">
    <dxf>
      <font>
        <b/>
        <sz val="10"/>
        <color auto="1"/>
        <name val="Arial Cyr"/>
        <scheme val="none"/>
      </font>
      <alignment horizontal="left" vertical="center" readingOrder="0"/>
    </dxf>
  </rfmt>
  <rcc rId="25274" sId="16" odxf="1" dxf="1">
    <nc r="A86" t="inlineStr">
      <is>
        <t>06/Ф.-П.кр.-эт.1/ подвал/тех.эт.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275" sId="16" odxf="1" dxf="1">
    <nc r="B86" t="inlineStr">
      <is>
        <t>Урванцева Ирина Анат.                          8-906-734-12-44/ эл.авт.№ 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276" sId="16" odxf="1" dxf="1">
    <nc r="C86" t="inlineStr">
      <is>
        <t>33953444-18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77" sId="16" odxf="1" dxf="1">
    <nc r="D86">
      <v>32613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86" start="0" length="0">
    <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78" sId="16" odxf="1" dxf="1">
    <nc r="F86">
      <f>E86-D86</f>
    </nc>
    <odxf>
      <font>
        <sz val="10"/>
        <color auto="1"/>
        <name val="Arial Cyr"/>
        <scheme val="none"/>
      </font>
      <alignment horizontal="general" vertical="bottom" readingOrder="0"/>
      <border outline="0"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top style="thin">
          <color indexed="64"/>
        </top>
        <bottom style="thin">
          <color indexed="64"/>
        </bottom>
      </border>
    </ndxf>
  </rcc>
  <rfmt sheetId="16" sqref="G86" start="0" length="0">
    <dxf>
      <font>
        <sz val="10"/>
        <color theme="1"/>
        <name val="Arial Cyr"/>
        <scheme val="none"/>
      </font>
      <numFmt numFmtId="1" formatCode="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79" sId="16" odxf="1" dxf="1">
    <nc r="H86" t="inlineStr">
      <is>
        <t>Акт</t>
      </is>
    </nc>
    <odxf>
      <font>
        <b val="0"/>
        <sz val="10"/>
        <color auto="1"/>
        <name val="Arial Cyr"/>
        <scheme val="none"/>
      </font>
      <alignment vertical="bottom" readingOrder="0"/>
    </odxf>
    <ndxf>
      <font>
        <b/>
        <sz val="10"/>
        <color auto="1"/>
        <name val="Arial Cyr"/>
        <scheme val="none"/>
      </font>
      <alignment vertical="center" readingOrder="0"/>
    </ndxf>
  </rcc>
  <rfmt sheetId="16" sqref="I86" start="0" length="0">
    <dxf>
      <alignment horizontal="left" vertical="center" readingOrder="0"/>
    </dxf>
  </rfmt>
  <rcc rId="25280" sId="16" odxf="1" dxf="1">
    <nc r="A87" t="inlineStr">
      <is>
        <t>07-08/П.крыло - эт.1/ тех.эт.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1" sId="16" odxf="1" dxf="1">
    <nc r="B87" t="inlineStr">
      <is>
        <t>Баландин Николай                                                                   8 985 763 75 76/эл.авт.№ 9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2" sId="16" odxf="1" dxf="1">
    <nc r="C87" t="inlineStr">
      <is>
        <t>33598297-18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3" sId="16" odxf="1" dxf="1">
    <nc r="D87">
      <v>15299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87" start="0" length="0">
    <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84" sId="16" odxf="1" dxf="1">
    <nc r="F87">
      <f>E87-D87</f>
    </nc>
    <odxf>
      <font>
        <sz val="10"/>
        <color auto="1"/>
        <name val="Arial Cyr"/>
        <scheme val="none"/>
      </font>
      <alignment horizontal="general" vertical="bottom" readingOrder="0"/>
      <border outline="0"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top style="thin">
          <color indexed="64"/>
        </top>
        <bottom style="thin">
          <color indexed="64"/>
        </bottom>
      </border>
    </ndxf>
  </rcc>
  <rfmt sheetId="16" sqref="G87" start="0" length="0">
    <dxf>
      <font>
        <b/>
        <sz val="10"/>
        <color theme="1"/>
        <name val="Arial Cyr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85" sId="16" odxf="1" dxf="1">
    <nc r="H87" t="inlineStr">
      <is>
        <t>Акт</t>
      </is>
    </nc>
    <odxf>
      <font>
        <b val="0"/>
        <sz val="10"/>
        <color auto="1"/>
        <name val="Arial Cyr"/>
        <scheme val="none"/>
      </font>
      <alignment vertical="bottom" readingOrder="0"/>
    </odxf>
    <ndxf>
      <font>
        <b/>
        <sz val="10"/>
        <color auto="1"/>
        <name val="Arial Cyr"/>
        <scheme val="none"/>
      </font>
      <alignment vertical="center" readingOrder="0"/>
    </ndxf>
  </rcc>
  <rfmt sheetId="16" sqref="I87" start="0" length="0">
    <dxf>
      <alignment horizontal="left" vertical="center" readingOrder="0"/>
    </dxf>
  </rfmt>
  <rcc rId="25286" sId="16" odxf="1" dxf="1">
    <nc r="A88" t="inlineStr">
      <is>
        <t>Подвал корпуса 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7" sId="16" odxf="1" dxf="1">
    <nc r="B88" t="inlineStr">
      <is>
        <t>Вымпелком "Билайн" подвал корп. 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8" sId="16" odxf="1" dxf="1">
    <nc r="C88" t="inlineStr">
      <is>
        <t>37174675-19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9" sId="16" odxf="1" dxf="1">
    <nc r="D88">
      <v>857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88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90" sId="16" odxf="1" dxf="1">
    <nc r="F88">
      <f>E88-D88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top style="thin">
          <color indexed="64"/>
        </top>
        <bottom style="thin">
          <color indexed="64"/>
        </bottom>
      </border>
    </ndxf>
  </rcc>
  <rfmt sheetId="16" sqref="G88" start="0" length="0">
    <dxf>
      <font>
        <sz val="10"/>
        <color theme="1"/>
        <name val="Arial Cyr"/>
        <scheme val="none"/>
      </font>
      <numFmt numFmtId="1" formatCode="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88" start="0" length="0">
    <dxf>
      <font>
        <b/>
        <sz val="10"/>
        <color auto="1"/>
        <name val="Arial Cyr"/>
        <scheme val="none"/>
      </font>
      <alignment vertical="center" readingOrder="0"/>
    </dxf>
  </rfmt>
  <rfmt sheetId="16" sqref="A89" start="0" length="0">
    <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91" sId="16" odxf="1" dxf="1">
    <nc r="B89" t="inlineStr">
      <is>
        <t>ОПУ итого</t>
      </is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92" sId="16" odxf="1" dxf="1">
    <nc r="C89">
      <f>SUM('Общ. счетчики'!G50:G50)</f>
    </nc>
    <odxf>
      <font>
        <b val="0"/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D89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89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93" sId="16" odxf="1" dxf="1">
    <nc r="F89">
      <f>SUM(F78:F87)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fill>
        <patternFill patternType="solid">
          <bgColor rgb="FFFFFF0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94" sId="16" odxf="1" dxf="1">
    <nc r="G89">
      <f>C89-F89</f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Arial Cyr"/>
        <scheme val="none"/>
      </font>
      <numFmt numFmtId="1" formatCode="0"/>
      <fill>
        <patternFill patternType="solid">
          <bgColor rgb="FFFFFF00"/>
        </patternFill>
      </fill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89" start="0" length="0">
    <dxf>
      <alignment vertical="center" readingOrder="0"/>
    </dxf>
  </rfmt>
  <rfmt sheetId="16" sqref="A90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95" sId="16" odxf="1" dxf="1">
    <nc r="B90" t="inlineStr">
      <is>
        <t>ОДН итого</t>
      </is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96" sId="16" odxf="1" dxf="1">
    <nc r="C90">
      <f>'Общ. счетчики'!G46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D90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90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97" sId="16" odxf="1" dxf="1">
    <nc r="F90">
      <f>F88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G90" start="0" length="0">
    <dxf>
      <font>
        <b/>
        <sz val="8"/>
        <color auto="1"/>
        <name val="Arial Cyr"/>
        <scheme val="none"/>
      </font>
      <numFmt numFmtId="30" formatCode="@"/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98" sId="16" odxf="1" dxf="1">
    <nc r="A91" t="inlineStr">
      <is>
        <t>Корпус 3</t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B91" start="0" length="0">
    <dxf>
      <font>
        <sz val="8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91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91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91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91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91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</dxf>
  </rfmt>
  <rcc rId="25299" sId="16" odxf="1" dxf="1">
    <nc r="A92" t="inlineStr">
      <is>
        <t>аварийная лестница из. к. 3 в к.4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0" sId="16" odxf="1" dxf="1">
    <nc r="B92" t="inlineStr">
      <is>
        <t>Запасной выход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1" sId="16" odxf="1" dxf="1">
    <nc r="C92">
      <v>11323464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2" sId="16" odxf="1" dxf="1">
    <nc r="D92">
      <v>26753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92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303" sId="16" odxf="1" dxf="1">
    <nc r="F92">
      <f>E92-D92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G92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</dxf>
  </rfmt>
  <rcc rId="25304" sId="16" odxf="1" dxf="1">
    <nc r="A94" t="inlineStr">
      <is>
        <t xml:space="preserve">ТСЖ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5" sId="16" odxf="1" dxf="1">
    <nc r="B94" t="inlineStr">
      <is>
        <t>офис</t>
      </is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6" sId="16" odxf="1" dxf="1">
    <nc r="C94" t="inlineStr">
      <is>
        <t>21917828-15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7" sId="16" odxf="1" dxf="1">
    <nc r="D94">
      <v>73995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94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308" sId="16" odxf="1" dxf="1">
    <nc r="F94">
      <f>E94-D94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309" sId="16" odxf="1" dxf="1">
    <nc r="A95" t="inlineStr">
      <is>
        <t xml:space="preserve">ТСЖ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10" sId="16" odxf="1" dxf="1">
    <nc r="B95" t="inlineStr">
      <is>
        <t>мастерская</t>
      </is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11" sId="16" odxf="1" dxf="1">
    <nc r="C95" t="inlineStr">
      <is>
        <t>44144716-21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12" sId="16" odxf="1" dxf="1">
    <nc r="D95">
      <v>13769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95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313" sId="16" odxf="1" dxf="1">
    <nc r="F95">
      <f>E95-D95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314" sId="16">
    <nc r="E96" t="inlineStr">
      <is>
        <t>ИТОГО</t>
      </is>
    </nc>
  </rcc>
  <rcc rId="25315" sId="16" odxf="1" dxf="1">
    <nc r="F96">
      <f>SUM(F94:F95)</f>
    </nc>
    <odxf>
      <font>
        <b val="0"/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F97" start="0" length="0">
    <dxf>
      <font>
        <sz val="9"/>
        <color auto="1"/>
        <name val="Arial Cyr"/>
        <scheme val="none"/>
      </font>
      <alignment horizontal="left" vertical="center" readingOrder="0"/>
    </dxf>
  </rfmt>
  <rcc rId="25316" sId="16" odxf="1" dxf="1">
    <nc r="D98" t="inlineStr">
      <is>
        <t>кв.м.</t>
      </is>
    </nc>
    <odxf>
      <alignment horizontal="general" vertical="bottom" readingOrder="0"/>
    </odxf>
    <ndxf>
      <alignment horizontal="right" vertical="top" readingOrder="0"/>
    </ndxf>
  </rcc>
  <rfmt sheetId="16" sqref="E98" start="0" length="0">
    <dxf>
      <alignment horizontal="right" vertical="top" readingOrder="0"/>
    </dxf>
  </rfmt>
  <rcc rId="25317" sId="16" odxf="1" dxf="1">
    <nc r="F98" t="inlineStr">
      <is>
        <t>кВт/ч</t>
      </is>
    </nc>
    <odxf>
      <alignment horizontal="general" vertical="bottom" readingOrder="0"/>
    </odxf>
    <ndxf>
      <alignment horizontal="right" vertical="top" readingOrder="0"/>
    </ndxf>
  </rcc>
  <rcc rId="25318" sId="16">
    <nc r="A99" t="inlineStr">
      <is>
        <t>Распределяем по корпусам</t>
      </is>
    </nc>
  </rcc>
  <rcc rId="25319" sId="16">
    <nc r="C99" t="inlineStr">
      <is>
        <t>корпус 1</t>
      </is>
    </nc>
  </rcc>
  <rcc rId="25320" sId="16" odxf="1" dxf="1" numFmtId="4">
    <nc r="D99">
      <v>17349.900000000001</v>
    </nc>
    <odxf>
      <numFmt numFmtId="0" formatCode="General"/>
    </odxf>
    <ndxf>
      <numFmt numFmtId="172" formatCode="0.0"/>
    </ndxf>
  </rcc>
  <rcc rId="25321" sId="16" odxf="1" dxf="1">
    <nc r="F99">
      <f>F96/D103*D99</f>
    </nc>
    <odxf>
      <numFmt numFmtId="0" formatCode="General"/>
    </odxf>
    <ndxf>
      <numFmt numFmtId="1" formatCode="0"/>
    </ndxf>
  </rcc>
  <rcc rId="25322" sId="16">
    <nc r="C100" t="inlineStr">
      <is>
        <t>корпус 2</t>
      </is>
    </nc>
  </rcc>
  <rcc rId="25323" sId="16">
    <nc r="D100">
      <v>16472.900000000001</v>
    </nc>
  </rcc>
  <rcc rId="25324" sId="16" odxf="1" dxf="1">
    <nc r="F100">
      <f>F96/D103*D100</f>
    </nc>
    <odxf>
      <numFmt numFmtId="0" formatCode="General"/>
    </odxf>
    <ndxf>
      <numFmt numFmtId="1" formatCode="0"/>
    </ndxf>
  </rcc>
  <rcc rId="25325" sId="16">
    <nc r="C101" t="inlineStr">
      <is>
        <t>корпус 3</t>
      </is>
    </nc>
  </rcc>
  <rcc rId="25326" sId="16">
    <nc r="D101">
      <v>6275</v>
    </nc>
  </rcc>
  <rcc rId="25327" sId="16" odxf="1" dxf="1">
    <nc r="F101">
      <f>F96/D103*D101</f>
    </nc>
    <odxf>
      <numFmt numFmtId="0" formatCode="General"/>
    </odxf>
    <ndxf>
      <numFmt numFmtId="1" formatCode="0"/>
    </ndxf>
  </rcc>
  <rcc rId="25328" sId="16">
    <nc r="C102" t="inlineStr">
      <is>
        <t>корпус 4, 5, 6</t>
      </is>
    </nc>
  </rcc>
  <rcc rId="25329" sId="16">
    <nc r="D102">
      <v>4237.7</v>
    </nc>
  </rcc>
  <rcc rId="25330" sId="16" odxf="1" dxf="1">
    <nc r="F102">
      <f>F96/D103*D102</f>
    </nc>
    <odxf>
      <numFmt numFmtId="0" formatCode="General"/>
    </odxf>
    <ndxf>
      <numFmt numFmtId="1" formatCode="0"/>
    </ndxf>
  </rcc>
  <rcc rId="25331" sId="16" odxf="1" dxf="1">
    <nc r="D103">
      <f>SUM(D99:D102)</f>
    </nc>
    <odxf>
      <font>
        <b val="0"/>
        <sz val="10"/>
        <color auto="1"/>
        <name val="Arial Cyr"/>
        <scheme val="none"/>
      </font>
      <numFmt numFmtId="0" formatCode="General"/>
    </odxf>
    <ndxf>
      <font>
        <b/>
        <sz val="10"/>
        <color auto="1"/>
        <name val="Arial Cyr"/>
        <scheme val="none"/>
      </font>
      <numFmt numFmtId="172" formatCode="0.0"/>
    </ndxf>
  </rcc>
  <rfmt sheetId="16" sqref="E103" start="0" length="0">
    <dxf>
      <font>
        <b/>
        <sz val="10"/>
        <color auto="1"/>
        <name val="Arial Cyr"/>
        <scheme val="none"/>
      </font>
    </dxf>
  </rfmt>
  <rcc rId="25332" sId="16" odxf="1" dxf="1">
    <nc r="F103">
      <f>SUM(F99:F102)</f>
    </nc>
    <odxf>
      <font>
        <b val="0"/>
        <sz val="10"/>
        <color auto="1"/>
        <name val="Arial Cyr"/>
        <scheme val="none"/>
      </font>
      <numFmt numFmtId="0" formatCode="General"/>
    </odxf>
    <ndxf>
      <font>
        <b/>
        <sz val="10"/>
        <color auto="1"/>
        <name val="Arial Cyr"/>
        <scheme val="none"/>
      </font>
      <numFmt numFmtId="1" formatCode="0"/>
    </ndxf>
  </rcc>
  <rcmt sheetId="16" cell="D69" guid="{9D9D4D6E-2437-41D3-8A81-B8359FC1A276}" author="HP" newLength="28"/>
  <rcmt sheetId="16" cell="E69" guid="{6EEF204E-6363-40E0-A9E7-7334EDF2F556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343" sId="16" ref="A7:XFD7" action="deleteRow">
    <undo index="0" exp="area" dr="F7:F14" r="F18" sId="16"/>
    <rfmt sheetId="16" xfDxf="1" sqref="A7:XFD7" start="0" length="0">
      <dxf>
        <font>
          <sz val="8"/>
        </font>
      </dxf>
    </rfmt>
    <rcc rId="0" sId="16" dxf="1">
      <nc r="A7" t="inlineStr">
        <is>
          <t>01/с.1-Ф     эт.1/дв.11</t>
        </is>
      </nc>
      <ndxf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7" t="inlineStr">
        <is>
          <t>Бурдина Ольга Раф.                          8-915-221-32-53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7" t="inlineStr">
        <is>
          <t>32537264-18</t>
        </is>
      </nc>
      <ndxf>
        <font>
          <sz val="9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7">
        <v>9169</v>
      </nc>
      <n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7" start="0" length="0">
      <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7">
        <f>E7-D7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medium">
            <color indexed="64"/>
          </top>
        </border>
      </ndxf>
    </rcc>
    <rcc rId="0" sId="16" dxf="1">
      <nc r="G7" t="inlineStr">
        <is>
          <t>Акт</t>
        </is>
      </nc>
      <ndxf>
        <font>
          <b/>
          <sz val="9"/>
        </font>
        <numFmt numFmtId="1" formatCode="0"/>
        <alignment horizontal="left" vertical="center" readingOrder="0"/>
      </ndxf>
    </rcc>
    <rfmt sheetId="16" sqref="H7" start="0" length="0">
      <dxf>
        <fill>
          <patternFill patternType="solid">
            <bgColor theme="0"/>
          </patternFill>
        </fill>
      </dxf>
    </rfmt>
  </rrc>
  <rrc rId="25344" sId="16" ref="A7:XFD7" action="deleteRow">
    <undo index="0" exp="area" dr="F7:F13" r="F17" sId="16"/>
    <rfmt sheetId="16" xfDxf="1" sqref="A7:XFD7" start="0" length="0">
      <dxf>
        <font>
          <sz val="8"/>
        </font>
      </dxf>
    </rfmt>
    <rcc rId="0" sId="16" dxf="1">
      <nc r="A7" t="inlineStr">
        <is>
          <t>02/с.1/2-Ф      эт.1/дв.9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7" t="inlineStr">
        <is>
          <t>Березовская Д.В.                  8-916-263-34-33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7" t="inlineStr">
        <is>
          <t>35299603-18</t>
        </is>
      </nc>
      <ndxf>
        <font>
          <sz val="9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7">
        <v>15832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7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7">
        <f>E7-D7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thin">
            <color indexed="64"/>
          </top>
        </border>
      </ndxf>
    </rcc>
    <rcc rId="0" sId="16" dxf="1">
      <nc r="G7" t="inlineStr">
        <is>
          <t>Акт</t>
        </is>
      </nc>
      <ndxf>
        <font>
          <b/>
          <sz val="9"/>
        </font>
        <numFmt numFmtId="1" formatCode="0"/>
        <alignment horizontal="left" vertical="center" readingOrder="0"/>
      </ndxf>
    </rcc>
    <rfmt sheetId="16" sqref="H7" start="0" length="0">
      <dxf>
        <font>
          <sz val="10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</dxf>
    </rfmt>
  </rrc>
  <rrc rId="25345" sId="16" ref="A7:XFD7" action="deleteRow">
    <undo index="0" exp="area" dr="F7:F12" r="F16" sId="16"/>
    <rfmt sheetId="16" xfDxf="1" sqref="A7:XFD7" start="0" length="0">
      <dxf>
        <font>
          <sz val="8"/>
        </font>
      </dxf>
    </rfmt>
    <rcc rId="0" sId="16" dxf="1">
      <nc r="A7" t="inlineStr">
        <is>
          <t>03/с.2-Ф      эт.1/дв.7</t>
        </is>
      </nc>
      <ndxf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7" t="inlineStr">
        <is>
          <t xml:space="preserve">   Юдин</t>
        </is>
      </nc>
      <ndxf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C7" t="inlineStr">
        <is>
          <t>44328637-21</t>
        </is>
      </nc>
      <ndxf>
        <font>
          <sz val="9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7">
        <v>344</v>
      </nc>
      <n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7" start="0" length="0">
      <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7">
        <f>E7-D7</f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right style="medium">
            <color indexed="64"/>
          </right>
          <top style="thin">
            <color indexed="64"/>
          </top>
        </border>
      </ndxf>
    </rcc>
    <rfmt sheetId="16" sqref="G7" start="0" length="0">
      <dxf>
        <font>
          <b/>
          <sz val="9"/>
        </font>
        <numFmt numFmtId="1" formatCode="0"/>
        <alignment horizontal="left" vertical="center" readingOrder="0"/>
      </dxf>
    </rfmt>
    <rfmt sheetId="16" sqref="H7" start="0" length="0">
      <dxf>
        <fill>
          <patternFill patternType="solid">
            <bgColor theme="0"/>
          </patternFill>
        </fill>
      </dxf>
    </rfmt>
  </rrc>
  <rrc rId="25346" sId="16" ref="A7:XFD7" action="deleteRow">
    <undo index="0" exp="area" dr="F7:F11" r="F15" sId="16"/>
    <rfmt sheetId="16" xfDxf="1" sqref="A7:XFD7" start="0" length="0">
      <dxf>
        <font>
          <sz val="8"/>
        </font>
      </dxf>
    </rfmt>
    <rcc rId="0" sId="16" dxf="1">
      <nc r="A7" t="inlineStr">
        <is>
          <t>04/с.1-Г                 эт.2/дв.24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7" t="inlineStr">
        <is>
          <t>Филонова Л.М.                                   573-41-01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7" t="inlineStr">
        <is>
          <t>35366213-18</t>
        </is>
      </nc>
      <ndxf>
        <font>
          <sz val="9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7">
        <v>38755</v>
      </nc>
      <n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7" start="0" length="0">
      <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7">
        <f>E7-D7</f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right style="medium">
            <color indexed="64"/>
          </right>
          <top style="thin">
            <color indexed="64"/>
          </top>
        </border>
      </ndxf>
    </rcc>
    <rcc rId="0" sId="16" dxf="1">
      <nc r="G7" t="inlineStr">
        <is>
          <t>АКТ</t>
        </is>
      </nc>
      <ndxf>
        <font>
          <b/>
          <sz val="8"/>
        </font>
        <alignment horizontal="left" vertical="center" wrapText="1" readingOrder="0"/>
      </ndxf>
    </rcc>
    <rfmt sheetId="16" sqref="H7" start="0" length="0">
      <dxf>
        <fill>
          <patternFill patternType="solid">
            <bgColor theme="0"/>
          </patternFill>
        </fill>
      </dxf>
    </rfmt>
  </rrc>
  <rrc rId="25347" sId="16" ref="A7:XFD7" action="deleteRow">
    <undo index="0" exp="area" dr="F7:F10" r="F14" sId="16"/>
    <rfmt sheetId="16" xfDxf="1" sqref="A7:XFD7" start="0" length="0">
      <dxf>
        <font>
          <sz val="8"/>
        </font>
      </dxf>
    </rfmt>
    <rcc rId="0" sId="16" dxf="1">
      <nc r="A7" t="inlineStr">
        <is>
          <t>05/с.2-Ф  эт.2/дв.25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7" t="inlineStr">
        <is>
          <t>Ходыкина Г.И.                      796-50-80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7" t="inlineStr">
        <is>
          <t>34245100-18</t>
        </is>
      </nc>
      <ndxf>
        <font>
          <sz val="9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7">
        <v>41465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7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7">
        <f>E7-D7</f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right style="medium">
            <color indexed="64"/>
          </right>
          <top style="thin">
            <color indexed="64"/>
          </top>
        </border>
      </ndxf>
    </rcc>
    <rcc rId="0" sId="16" dxf="1">
      <nc r="G7" t="inlineStr">
        <is>
          <t>Акт</t>
        </is>
      </nc>
      <ndxf>
        <font>
          <b/>
          <sz val="9"/>
        </font>
        <alignment vertical="center" readingOrder="0"/>
      </ndxf>
    </rcc>
  </rrc>
  <rrc rId="25348" sId="16" ref="A7:XFD7" action="deleteRow">
    <undo index="0" exp="area" dr="F7:F9" r="F13" sId="16"/>
    <rfmt sheetId="16" xfDxf="1" sqref="A7:XFD7" start="0" length="0">
      <dxf>
        <font>
          <sz val="8"/>
        </font>
      </dxf>
    </rfmt>
    <rcc rId="0" sId="16" dxf="1">
      <nc r="A7" t="inlineStr">
        <is>
          <t>06/с.2-Ф                  эт.2/дв.3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7" t="inlineStr">
        <is>
          <t>Дробенко В.П.                                         8-916-343-59-04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7" t="inlineStr">
        <is>
          <t>32963658-18</t>
        </is>
      </nc>
      <ndxf>
        <font>
          <sz val="9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7">
        <v>24273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7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7">
        <f>E7-D7</f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right style="medium">
            <color indexed="64"/>
          </right>
          <top style="thin">
            <color indexed="64"/>
          </top>
        </border>
      </ndxf>
    </rcc>
    <rcc rId="0" sId="16" dxf="1">
      <nc r="G7" t="inlineStr">
        <is>
          <t>Договор</t>
        </is>
      </nc>
      <ndxf>
        <font>
          <b/>
          <sz val="9"/>
        </font>
        <numFmt numFmtId="19" formatCode="dd/mm/yyyy"/>
        <alignment horizontal="left" vertical="center" readingOrder="0"/>
      </ndxf>
    </rcc>
  </rrc>
  <rrc rId="25349" sId="16" ref="A7:XFD7" action="deleteRow">
    <undo index="0" exp="area" dr="F7:F8" r="F12" sId="16"/>
    <rfmt sheetId="16" xfDxf="1" sqref="A7:XFD7" start="0" length="0">
      <dxf>
        <font>
          <sz val="8"/>
        </font>
      </dxf>
    </rfmt>
    <rcc rId="0" sId="16" dxf="1">
      <nc r="A7" t="inlineStr">
        <is>
          <t>07/с.3-Г                   эт.2/дв.0-3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7" t="inlineStr">
        <is>
          <t>Администрация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7" t="inlineStr">
        <is>
          <t>00215551-05</t>
        </is>
      </nc>
      <ndxf>
        <font>
          <sz val="9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7">
        <v>1317</v>
      </nc>
      <n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7" start="0" length="0">
      <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7">
        <f>E7-D7</f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right style="medium">
            <color indexed="64"/>
          </right>
          <top style="thin">
            <color indexed="64"/>
          </top>
        </border>
      </ndxf>
    </rcc>
    <rfmt sheetId="16" sqref="G7" start="0" length="0">
      <dxf>
        <font>
          <b/>
          <u/>
          <sz val="9"/>
        </font>
        <numFmt numFmtId="1" formatCode="0"/>
        <alignment horizontal="left" vertical="center" readingOrder="0"/>
      </dxf>
    </rfmt>
  </rrc>
  <rrc rId="25350" sId="16" ref="A7:XFD7" action="deleteRow">
    <undo index="0" exp="area" dr="F7" r="F11" sId="16"/>
    <rfmt sheetId="16" xfDxf="1" sqref="A7:XFD7" start="0" length="0">
      <dxf>
        <font>
          <sz val="8"/>
        </font>
      </dxf>
    </rfmt>
    <rcc rId="0" sId="16" dxf="1">
      <nc r="A7" t="inlineStr">
        <is>
          <t>08/с.2-Г                    эт.2/дв.2*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7" t="inlineStr">
        <is>
          <t>Ладонина М.Ф.                                         8-903-111-97-06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7" t="inlineStr">
        <is>
          <t>34579628-18</t>
        </is>
      </nc>
      <ndxf>
        <font>
          <sz val="9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7">
        <v>1853</v>
      </nc>
      <n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7" start="0" length="0">
      <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7">
        <f>E7-D7</f>
      </nc>
      <ndxf>
        <font>
          <sz val="9"/>
        </font>
        <alignment horizontal="left" vertical="center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G7" t="inlineStr">
        <is>
          <t>Договор</t>
        </is>
      </nc>
      <ndxf>
        <font>
          <b/>
          <sz val="9"/>
        </font>
        <alignment vertical="center" readingOrder="0"/>
      </ndxf>
    </rcc>
    <rfmt sheetId="16" sqref="H7" start="0" length="0">
      <dxf>
        <font>
          <sz val="12"/>
        </font>
        <alignment horizontal="left" vertical="center" readingOrder="0"/>
      </dxf>
    </rfmt>
  </rrc>
  <rrc rId="25351" sId="16" ref="A12:XFD12" action="deleteRow">
    <undo index="0" exp="area" dr="F12:F15" r="F19" sId="16"/>
    <rfmt sheetId="16" xfDxf="1" sqref="A12:XFD12" start="0" length="0">
      <dxf>
        <font>
          <sz val="8"/>
        </font>
      </dxf>
    </rfmt>
    <rcc rId="0" sId="16" dxf="1">
      <nc r="A12" t="inlineStr">
        <is>
          <t>09/с.3-Ф    эт.1/дв.11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12" t="inlineStr">
        <is>
          <t>№ 9 Чукмасова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2" t="inlineStr">
        <is>
          <t>32373717-17</t>
        </is>
      </nc>
      <ndxf>
        <font>
          <sz val="9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2">
        <v>40194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2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2">
        <f>E12-D12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6" dxf="1">
      <nc r="G12" t="inlineStr">
        <is>
          <t>Договор</t>
        </is>
      </nc>
      <ndxf>
        <font>
          <b/>
          <sz val="9"/>
        </font>
        <alignment vertical="center" readingOrder="0"/>
      </ndxf>
    </rcc>
    <rfmt sheetId="16" sqref="H12" start="0" length="0">
      <dxf>
        <font>
          <b/>
          <sz val="8"/>
        </font>
        <fill>
          <patternFill patternType="solid">
            <bgColor theme="0"/>
          </patternFill>
        </fill>
        <alignment horizontal="center" vertical="center" readingOrder="0"/>
      </dxf>
    </rfmt>
  </rrc>
  <rrc rId="25352" sId="16" ref="A12:XFD12" action="deleteRow">
    <undo index="0" exp="area" dr="F12:F14" r="F18" sId="16"/>
    <rfmt sheetId="16" xfDxf="1" sqref="A12:XFD12" start="0" length="0">
      <dxf>
        <font>
          <sz val="8"/>
        </font>
      </dxf>
    </rfmt>
    <rcc rId="0" sId="16" dxf="1">
      <nc r="A12" t="inlineStr">
        <is>
          <t>12/с.3-Ф                  эт.2/дв.3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12" t="inlineStr">
        <is>
          <t>Пронина Н.В.                         Олег Валер.   728-01-44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2" t="inlineStr">
        <is>
          <t>33377962-18</t>
        </is>
      </nc>
      <ndxf>
        <font>
          <sz val="9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2">
        <v>23901</v>
      </nc>
      <n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2" start="0" length="0">
      <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2">
        <f>E12-D12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thin">
            <color indexed="64"/>
          </top>
        </border>
      </ndxf>
    </rcc>
    <rcc rId="0" sId="16" dxf="1">
      <nc r="G12" t="inlineStr">
        <is>
          <t>Акт</t>
        </is>
      </nc>
      <ndxf>
        <font>
          <b/>
          <sz val="9"/>
        </font>
        <numFmt numFmtId="19" formatCode="dd/mm/yyyy"/>
        <alignment horizontal="left" vertical="center" readingOrder="0"/>
      </ndxf>
    </rcc>
    <rfmt sheetId="16" sqref="H12" start="0" length="0">
      <dxf>
        <fill>
          <patternFill patternType="solid">
            <bgColor theme="0"/>
          </patternFill>
        </fill>
      </dxf>
    </rfmt>
  </rrc>
  <rrc rId="25353" sId="16" ref="A12:XFD12" action="deleteRow">
    <undo index="0" exp="area" dr="F12:F13" r="F17" sId="16"/>
    <rfmt sheetId="16" xfDxf="1" sqref="A12:XFD12" start="0" length="0">
      <dxf>
        <font>
          <sz val="8"/>
        </font>
      </dxf>
    </rfmt>
    <rcc rId="0" sId="16" dxf="1">
      <nc r="A12" t="inlineStr">
        <is>
          <t>13/с.3-Ф   эт.2/дв.1;3</t>
        </is>
      </nc>
      <ndxf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12" t="inlineStr">
        <is>
          <t xml:space="preserve">    Клемешева Л.М.                    8-916-173-83-94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C12" t="inlineStr">
        <is>
          <t>34702500-18</t>
        </is>
      </nc>
      <ndxf>
        <font>
          <sz val="9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2">
        <v>31968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2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2">
        <f>E12-D12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thin">
            <color indexed="64"/>
          </top>
        </border>
      </ndxf>
    </rcc>
    <rcc rId="0" sId="16" dxf="1">
      <nc r="G12" t="inlineStr">
        <is>
          <t>Акт</t>
        </is>
      </nc>
      <ndxf>
        <font>
          <b/>
          <sz val="9"/>
        </font>
        <numFmt numFmtId="19" formatCode="dd/mm/yyyy"/>
        <alignment horizontal="left" vertical="center" readingOrder="0"/>
      </ndxf>
    </rcc>
    <rcc rId="0" sId="16" dxf="1">
      <nc r="H12" t="inlineStr">
        <is>
          <t>на продаже</t>
        </is>
      </nc>
      <ndxf>
        <font>
          <b/>
          <sz val="8"/>
        </font>
        <fill>
          <patternFill patternType="solid">
            <bgColor theme="0"/>
          </patternFill>
        </fill>
        <alignment horizontal="left" vertical="center" readingOrder="0"/>
      </ndxf>
    </rcc>
  </rrc>
  <rrc rId="25354" sId="16" ref="A12:XFD12" action="deleteRow">
    <undo index="0" exp="area" dr="F12" r="F16" sId="16"/>
    <rfmt sheetId="16" xfDxf="1" sqref="A12:XFD12" start="0" length="0">
      <dxf>
        <font>
          <sz val="8"/>
        </font>
      </dxf>
    </rfmt>
    <rcc rId="0" sId="16" dxf="1">
      <nc r="A12" t="inlineStr">
        <is>
          <t>18/с.3-Г                      эт.2/дв.5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12" t="inlineStr">
        <is>
          <t>Борисова Оксана               8-962-937-63-89, 8-926-937-63-88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2" t="inlineStr">
        <is>
          <t>34244040-18</t>
        </is>
      </nc>
      <ndxf>
        <font>
          <sz val="9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2">
        <v>5560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2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2">
        <f>E12-D12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thin">
            <color indexed="64"/>
          </top>
        </border>
      </ndxf>
    </rcc>
    <rcc rId="0" sId="16" dxf="1">
      <nc r="G12" t="inlineStr">
        <is>
          <t>Акт</t>
        </is>
      </nc>
      <ndxf>
        <font>
          <b/>
          <sz val="9"/>
        </font>
        <numFmt numFmtId="1" formatCode="0"/>
        <alignment horizontal="left" vertical="center" readingOrder="0"/>
      </ndxf>
    </rcc>
    <rfmt sheetId="16" sqref="H12" start="0" length="0">
      <dxf>
        <fill>
          <patternFill patternType="solid">
            <bgColor theme="0"/>
          </patternFill>
        </fill>
      </dxf>
    </rfmt>
  </rrc>
  <rcc rId="25355" sId="16">
    <oc r="B14" t="inlineStr">
      <is>
        <t>Соколинская И.Ю. (ОДН)</t>
      </is>
    </oc>
    <nc r="B14" t="inlineStr">
      <is>
        <t>Свободно (ОДН)</t>
      </is>
    </nc>
  </rcc>
  <rrc rId="25356" sId="16" ref="A10:XFD10" action="deleteRow">
    <undo index="0" exp="ref" v="1" dr="F10" r="F32" sId="16"/>
    <undo index="0" exp="ref" v="1" dr="C10" r="C32" sId="16"/>
    <rfmt sheetId="16" xfDxf="1" sqref="A10:XFD10" start="0" length="0">
      <dxf>
        <font>
          <sz val="8"/>
        </font>
      </dxf>
    </rfmt>
    <rfmt sheetId="16" sqref="A10" start="0" length="0">
      <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B10" t="inlineStr">
        <is>
          <t>ОПУ итого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0">
        <f>SUM('Общ. счетчики'!G12)</f>
      </nc>
      <ndxf>
        <font>
          <b/>
          <sz val="9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D10" start="0" length="0">
      <dxf>
        <font>
          <sz val="9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10" start="0" length="0">
      <dxf>
        <font>
          <sz val="9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0">
        <f>SUM(#REF!)</f>
      </nc>
      <ndxf>
        <font>
          <b/>
          <sz val="9"/>
        </font>
        <alignment horizontal="left" vertical="center" readingOrder="0"/>
        <border outline="0"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6" sqref="G10" start="0" length="0">
      <dxf>
        <font>
          <b/>
          <u/>
          <sz val="9"/>
        </font>
        <numFmt numFmtId="19" formatCode="dd/mm/yyyy"/>
        <alignment horizontal="left" vertical="center" readingOrder="0"/>
      </dxf>
    </rfmt>
  </rrc>
  <rfmt sheetId="16" sqref="B7:F9">
    <dxf>
      <fill>
        <patternFill>
          <bgColor theme="0"/>
        </patternFill>
      </fill>
    </dxf>
  </rfmt>
  <rfmt sheetId="16" sqref="B11:F13">
    <dxf>
      <fill>
        <patternFill>
          <bgColor theme="0"/>
        </patternFill>
      </fill>
    </dxf>
  </rfmt>
  <rrc rId="25357" sId="16" ref="A14:XFD14" action="deleteRow">
    <undo index="1" exp="ref" v="1" dr="F14" r="F31" sId="16"/>
    <undo index="1" exp="ref" v="1" dr="C14" r="C31" sId="16"/>
    <rfmt sheetId="16" xfDxf="1" sqref="A14:XFD14" start="0" length="0">
      <dxf>
        <font>
          <sz val="8"/>
        </font>
      </dxf>
    </rfmt>
    <rfmt sheetId="16" sqref="A14" start="0" length="0">
      <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B14" t="inlineStr">
        <is>
          <t>ОПУ итого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4">
        <f>SUM('Общ. счетчики'!G18:G18)</f>
      </nc>
      <ndxf>
        <font>
          <b/>
          <sz val="9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D14" start="0" length="0">
      <dxf>
        <font>
          <sz val="9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14" start="0" length="0">
      <dxf>
        <font>
          <sz val="9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4">
        <f>SUM(#REF!)</f>
      </nc>
      <ndxf>
        <font>
          <b/>
          <sz val="9"/>
        </font>
        <numFmt numFmtId="174" formatCode="0;[Red]0"/>
        <alignment horizontal="left" vertical="center" readingOrder="0"/>
        <border outline="0"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6" sqref="G14" start="0" length="0">
      <dxf>
        <font>
          <sz val="6"/>
        </font>
        <numFmt numFmtId="30" formatCode="@"/>
        <alignment horizontal="left" vertical="center" wrapText="1" readingOrder="0"/>
      </dxf>
    </rfmt>
  </rrc>
  <rcc rId="25358" sId="16">
    <oc r="F14">
      <f>SUM(F11:F13)</f>
    </oc>
    <nc r="F14">
      <f>SUM(F11:F13)</f>
    </nc>
  </rcc>
  <rfmt sheetId="16" sqref="F14" start="0" length="2147483647">
    <dxf>
      <font/>
    </dxf>
  </rfmt>
  <rfmt sheetId="16" sqref="F14" start="0" length="2147483647">
    <dxf>
      <font/>
    </dxf>
  </rfmt>
  <rrc rId="25359" sId="16" ref="A15:XFD15" action="deleteRow">
    <undo index="0" exp="area" dr="F15:F20" r="F28" sId="16"/>
    <rfmt sheetId="16" xfDxf="1" sqref="A15:XFD15" start="0" length="0">
      <dxf>
        <font>
          <sz val="8"/>
        </font>
      </dxf>
    </rfmt>
    <rcc rId="0" sId="16" dxf="1">
      <nc r="A15" t="inlineStr">
        <is>
          <t>14/с.4/5-Ф  эт.2/дв.15;23</t>
        </is>
      </nc>
      <ndxf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15" t="inlineStr">
        <is>
          <t>Кочерженко И.С.             Оля  8 903 169 47 45</t>
        </is>
      </nc>
      <ndxf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C15" t="inlineStr">
        <is>
          <t>34238063-18</t>
        </is>
      </nc>
      <ndxf>
        <font>
          <sz val="9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5">
        <v>60131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5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5">
        <f>E15-D15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16" dxf="1">
      <nc r="G15" t="inlineStr">
        <is>
          <t>Акт</t>
        </is>
      </nc>
      <ndxf>
        <font>
          <b/>
          <sz val="9"/>
        </font>
        <numFmt numFmtId="1" formatCode="0"/>
        <alignment horizontal="left" vertical="center" readingOrder="0"/>
      </ndxf>
    </rcc>
    <rfmt sheetId="16" sqref="H15" start="0" length="0">
      <dxf>
        <font>
          <b/>
          <sz val="8"/>
        </font>
        <fill>
          <patternFill patternType="solid">
            <bgColor theme="0"/>
          </patternFill>
        </fill>
        <alignment horizontal="center" vertical="center" readingOrder="0"/>
      </dxf>
    </rfmt>
  </rrc>
  <rrc rId="25360" sId="16" ref="A15:XFD15" action="deleteRow">
    <undo index="0" exp="area" dr="F15:F19" r="F27" sId="16"/>
    <rfmt sheetId="16" xfDxf="1" sqref="A15:XFD15" start="0" length="0">
      <dxf>
        <font>
          <sz val="8"/>
        </font>
      </dxf>
    </rfmt>
    <rcc rId="0" sId="16" dxf="1">
      <nc r="A15" t="inlineStr">
        <is>
          <t>15/с.5-Ф  эт.2/дв.22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15" t="inlineStr">
        <is>
          <r>
            <rPr>
              <sz val="8"/>
              <rFont val="Arial Cyr"/>
              <charset val="204"/>
            </rPr>
            <t>Кавыршин С.В.</t>
          </r>
          <r>
            <rPr>
              <sz val="7"/>
              <rFont val="Arial Cyr"/>
              <charset val="204"/>
            </rPr>
            <t xml:space="preserve">                    494-93-66 (8 925-505-32-65)</t>
          </r>
        </is>
      </nc>
      <ndxf>
        <font>
          <sz val="7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5" t="inlineStr">
        <is>
          <t>34713943-18</t>
        </is>
      </nc>
      <ndxf>
        <font>
          <sz val="9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5">
        <v>5746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5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5">
        <f>E15-D15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G15" t="inlineStr">
        <is>
          <t>Договор</t>
        </is>
      </nc>
      <ndxf>
        <font>
          <b/>
          <sz val="9"/>
        </font>
        <numFmt numFmtId="1" formatCode="0"/>
        <alignment horizontal="left" vertical="center" readingOrder="0"/>
      </ndxf>
    </rcc>
  </rrc>
  <rrc rId="25361" sId="16" ref="A15:XFD15" action="deleteRow">
    <undo index="0" exp="area" dr="F15:F18" r="F26" sId="16"/>
    <rfmt sheetId="16" xfDxf="1" sqref="A15:XFD15" start="0" length="0">
      <dxf>
        <font>
          <sz val="8"/>
        </font>
      </dxf>
    </rfmt>
    <rcc rId="0" sId="16" dxf="1">
      <nc r="A15" t="inlineStr">
        <is>
          <t>16/с.5-Г                      эт.2/дв.1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15" t="inlineStr">
        <is>
          <t>Вьюшин Н.Ю.                         8-903-202-30-24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5" t="inlineStr">
        <is>
          <t>36714834-19    10.12.19</t>
        </is>
      </nc>
      <ndxf>
        <font>
          <sz val="9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5">
        <v>25413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5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5">
        <f>E15-D15</f>
      </nc>
      <ndxf>
        <font>
          <sz val="9"/>
        </font>
        <alignment horizontal="left" vertical="center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G15" start="0" length="0">
      <dxf>
        <font>
          <b/>
          <u/>
          <sz val="9"/>
        </font>
        <alignment horizontal="center" vertical="center" readingOrder="0"/>
      </dxf>
    </rfmt>
    <rfmt sheetId="16" sqref="H15" start="0" length="0">
      <dxf>
        <font>
          <b/>
          <sz val="8"/>
        </font>
        <numFmt numFmtId="19" formatCode="dd/mm/yyyy"/>
        <alignment horizontal="left" vertical="top" wrapText="1" readingOrder="0"/>
      </dxf>
    </rfmt>
  </rrc>
  <rrc rId="25362" sId="16" ref="A15:XFD15" action="deleteRow">
    <undo index="0" exp="area" dr="F15:F17" r="F25" sId="16"/>
    <rfmt sheetId="16" xfDxf="1" sqref="A15:XFD15" start="0" length="0">
      <dxf>
        <font>
          <sz val="8"/>
        </font>
      </dxf>
    </rfmt>
    <rcc rId="0" sId="16" dxf="1">
      <nc r="A15" t="inlineStr">
        <is>
          <t>17/с.4-Г                   эт.2/дв.3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15" t="inlineStr">
        <is>
          <t>Фролов Е.М.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5" t="inlineStr">
        <is>
          <t>33088386-18</t>
        </is>
      </nc>
      <ndxf>
        <font>
          <sz val="9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5">
        <v>31715</v>
      </nc>
      <ndxf>
        <font>
          <sz val="9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5" start="0" length="0">
      <dxf>
        <font>
          <sz val="9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5">
        <f>E15-D15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G15" t="inlineStr">
        <is>
          <t>Договор</t>
        </is>
      </nc>
      <ndxf>
        <font>
          <b/>
          <sz val="9"/>
        </font>
        <alignment vertical="center" readingOrder="0"/>
      </ndxf>
    </rcc>
  </rrc>
  <rrc rId="25363" sId="16" ref="A15:XFD15" action="deleteRow">
    <undo index="0" exp="area" dr="F15:F16" r="F24" sId="16"/>
    <rfmt sheetId="16" xfDxf="1" sqref="A15:XFD15" start="0" length="0">
      <dxf>
        <font>
          <sz val="8"/>
        </font>
      </dxf>
    </rfmt>
    <rcc rId="0" sId="16" dxf="1">
      <nc r="A15" t="inlineStr">
        <is>
          <t>10/с.5-Ф    эт.1/дв.17;19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15" t="inlineStr">
        <is>
          <t>Волчихина О.А.                        8-906-735-86-11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5" t="inlineStr">
        <is>
          <t>32391977-18</t>
        </is>
      </nc>
      <ndxf>
        <font>
          <sz val="9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5">
        <v>23313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5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5">
        <f>E15-D15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G15" t="inlineStr">
        <is>
          <t>Акт</t>
        </is>
      </nc>
      <ndxf>
        <font>
          <b/>
          <sz val="9"/>
        </font>
        <numFmt numFmtId="19" formatCode="dd/mm/yyyy"/>
        <alignment vertical="center" readingOrder="0"/>
        <border outline="0">
          <left style="medium">
            <color indexed="64"/>
          </left>
        </border>
      </ndxf>
    </rcc>
  </rrc>
  <rrc rId="25364" sId="16" ref="A15:XFD15" action="deleteRow">
    <undo index="0" exp="area" dr="F15" r="F23" sId="16"/>
    <rfmt sheetId="16" xfDxf="1" sqref="A15:XFD15" start="0" length="0">
      <dxf>
        <font>
          <sz val="8"/>
        </font>
      </dxf>
    </rfmt>
    <rcc rId="0" sId="16" dxf="1">
      <nc r="A15" t="inlineStr">
        <is>
          <t>11/с.5-Ф   эт.2/дв.27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15" t="inlineStr">
        <is>
          <t>Эздекова А.А.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5" t="inlineStr">
        <is>
          <t>33955422-18</t>
        </is>
      </nc>
      <ndxf>
        <font>
          <sz val="9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5">
        <v>77038</v>
      </nc>
      <ndxf>
        <font>
          <sz val="9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5" start="0" length="0">
      <dxf>
        <font>
          <sz val="9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5">
        <f>E15-D15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G15" t="inlineStr">
        <is>
          <t>Договор</t>
        </is>
      </nc>
      <ndxf>
        <font>
          <b/>
          <sz val="9"/>
        </font>
      </ndxf>
    </rcc>
  </rrc>
  <rfmt sheetId="16" sqref="A15:XFD21">
    <dxf>
      <fill>
        <patternFill>
          <bgColor theme="0"/>
        </patternFill>
      </fill>
    </dxf>
  </rfmt>
  <rrc rId="25365" sId="16" ref="A22:XFD22" action="deleteRow">
    <undo index="3" exp="ref" v="1" dr="F22" r="F24" sId="16"/>
    <undo index="3" exp="ref" v="1" dr="C22" r="C24" sId="16"/>
    <rfmt sheetId="16" xfDxf="1" sqref="A22:XFD22" start="0" length="0"/>
    <rfmt sheetId="16" sqref="A22" start="0" length="0">
      <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</border>
      </dxf>
    </rfmt>
    <rcc rId="0" sId="16" dxf="1">
      <nc r="B22" t="inlineStr">
        <is>
          <t>ОПУ итого</t>
        </is>
      </nc>
      <ndxf>
        <font>
          <b/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6" dxf="1">
      <nc r="C22">
        <f>SUM('Общ. счетчики'!G24:G24)</f>
      </nc>
      <ndxf>
        <font>
          <b/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fmt sheetId="16" sqref="D22" start="0" length="0">
      <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dxf>
    </rfmt>
    <rcc rId="0" sId="16" dxf="1">
      <nc r="E22" t="inlineStr">
        <is>
          <t>Итого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6" dxf="1">
      <nc r="F22">
        <f>SUM(#REF!)</f>
      </nc>
      <ndxf>
        <font>
          <b/>
          <sz val="9"/>
          <color auto="1"/>
          <name val="Arial Cyr"/>
          <scheme val="none"/>
        </font>
        <alignment horizontal="left" vertical="center" readingOrder="0"/>
        <border outline="0">
          <right style="medium">
            <color indexed="64"/>
          </right>
        </border>
      </ndxf>
    </rcc>
    <rfmt sheetId="16" sqref="G22" start="0" length="0">
      <dxf>
        <font>
          <b/>
          <sz val="8"/>
          <color auto="1"/>
          <name val="Arial Cyr"/>
          <scheme val="none"/>
        </font>
        <numFmt numFmtId="30" formatCode="@"/>
        <alignment vertical="top" wrapText="1" readingOrder="0"/>
        <border outline="0">
          <left style="medium">
            <color indexed="64"/>
          </left>
        </border>
      </dxf>
    </rfmt>
  </rrc>
  <rrc rId="25366" sId="16" ref="A23:XFD23" action="deleteRow">
    <undo index="0" exp="ref" v="1" dr="F23" r="F24" sId="16"/>
    <rfmt sheetId="16" xfDxf="1" sqref="A23:XFD23" start="0" length="0"/>
    <rfmt sheetId="16" sqref="A23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6" dxf="1">
      <nc r="B23" t="inlineStr">
        <is>
          <t>ВСЕГО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6" s="1" dxf="1">
      <nc r="C23">
        <f>#REF!+#REF!+#REF!</f>
      </nc>
      <ndxf>
        <font>
          <b/>
          <sz val="10"/>
          <color auto="1"/>
          <name val="Arial Cyr"/>
          <scheme val="none"/>
        </font>
        <numFmt numFmtId="165" formatCode="_-* #,##0.00_р_._-;\-* #,##0.00_р_._-;_-* &quot;-&quot;??_р_._-;_-@_-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6" sqref="D23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E23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6" s="1" dxf="1">
      <nc r="F23">
        <f>#REF!+#REF!+#REF!</f>
      </nc>
      <ndxf>
        <font>
          <b/>
          <sz val="8"/>
          <color auto="1"/>
          <name val="Arial Cyr"/>
          <scheme val="none"/>
        </font>
        <numFmt numFmtId="165" formatCode="_-* #,##0.00_р_._-;\-* #,##0.00_р_._-;_-* &quot;-&quot;??_р_._-;_-@_-"/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</rrc>
  <rcc rId="25367" sId="16">
    <oc r="F23">
      <f>#REF!+F22+F14+F10</f>
    </oc>
    <nc r="F23">
      <f>#REF!+F22+F14+F10</f>
    </nc>
  </rcc>
  <rfmt sheetId="16" sqref="B8">
    <dxf>
      <fill>
        <patternFill>
          <bgColor rgb="FFFFFF00"/>
        </patternFill>
      </fill>
    </dxf>
  </rfmt>
  <rfmt sheetId="16" sqref="B21">
    <dxf>
      <fill>
        <patternFill>
          <bgColor rgb="FFFFFF00"/>
        </patternFill>
      </fill>
    </dxf>
  </rfmt>
  <rrc rId="25368" sId="16" ref="A24:XFD24" action="deleteRow">
    <rfmt sheetId="16" xfDxf="1" sqref="A24:XFD24" start="0" length="0"/>
    <rcc rId="0" sId="16" dxf="1">
      <nc r="A24" t="inlineStr">
        <is>
          <t>Корпус 6</t>
        </is>
      </nc>
      <ndxf>
        <font>
          <b/>
          <u/>
          <sz val="10"/>
          <color auto="1"/>
          <name val="Arial Cyr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6" sqref="B24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C24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D24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E24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F24" start="0" length="0">
      <dxf>
        <font>
          <u/>
          <sz val="10"/>
          <color auto="1"/>
          <name val="Arial Cyr"/>
          <scheme val="none"/>
        </font>
        <alignment horizontal="right" vertical="top" readingOrder="0"/>
      </dxf>
    </rfmt>
  </rrc>
  <rrc rId="25369" sId="16" ref="A24:XFD24" action="deleteRow">
    <rfmt sheetId="16" xfDxf="1" sqref="A24:XFD24" start="0" length="0"/>
    <rcc rId="0" sId="16" dxf="1">
      <nc r="A24" t="inlineStr">
        <is>
          <t>Номер офиса</t>
        </is>
      </nc>
      <ndxf>
        <font>
          <b/>
          <sz val="9"/>
          <color auto="1"/>
          <name val="Arial Cyr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4" t="inlineStr">
        <is>
          <t xml:space="preserve">Ф.И.О. </t>
        </is>
      </nc>
      <ndxf>
        <font>
          <b/>
          <sz val="9"/>
          <color auto="1"/>
          <name val="Arial Cyr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4" t="inlineStr">
        <is>
          <t>Номер счетчика</t>
        </is>
      </nc>
      <ndxf>
        <font>
          <b/>
          <sz val="9"/>
          <color auto="1"/>
          <name val="Arial Cyr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4" t="inlineStr">
        <is>
          <t>Показания счетчика на конец месяца</t>
        </is>
      </nc>
      <ndxf>
        <font>
          <b/>
          <sz val="9"/>
          <color auto="1"/>
          <name val="Arial Cyr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F24" t="inlineStr">
        <is>
          <t>Расход    эл.энергии, кВт-ч</t>
        </is>
      </nc>
      <ndxf>
        <font>
          <b/>
          <sz val="9"/>
          <color auto="1"/>
          <name val="Arial Cyr"/>
          <scheme val="none"/>
        </font>
        <alignment horizontal="center" vertical="center" wrapText="1" readingOrder="0"/>
        <border outline="0"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6" dxf="1">
      <nc r="G24" t="inlineStr">
        <is>
          <t>Коэффициент потерь</t>
        </is>
      </nc>
      <ndxf>
        <font>
          <b/>
          <sz val="9"/>
          <color auto="1"/>
          <name val="Arial Cyr"/>
          <scheme val="none"/>
        </font>
        <fill>
          <patternFill patternType="solid">
            <bgColor rgb="FFFFFF00"/>
          </patternFill>
        </fill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6" sqref="H26" start="0" length="0">
    <dxf>
      <border>
        <left/>
        <right/>
        <top/>
        <bottom/>
      </border>
    </dxf>
  </rfmt>
  <rrc rId="25370" sId="16" ref="A25:XFD25" action="deleteRow">
    <rfmt sheetId="16" xfDxf="1" sqref="A25:XFD25" start="0" length="0"/>
    <rcc rId="0" sId="16" dxf="1">
      <nc r="D25" t="inlineStr">
        <is>
          <t>предыдущ.</t>
        </is>
      </nc>
      <ndxf>
        <font>
          <b/>
          <sz val="9"/>
          <color auto="1"/>
          <name val="Arial Cyr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E25" t="inlineStr">
        <is>
          <t>расчетного</t>
        </is>
      </nc>
      <ndxf>
        <font>
          <b/>
          <sz val="9"/>
          <color auto="1"/>
          <name val="Arial Cyr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371" sId="16" ref="A25:XFD25" action="deleteRow">
    <rfmt sheetId="16" xfDxf="1" sqref="A25:XFD25" start="0" length="0"/>
    <rcc rId="0" sId="16" dxf="1">
      <nc r="A25" t="inlineStr">
        <is>
          <t>Офис 2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Всего по общедомовым счетчикам</t>
        </is>
      </nc>
      <ndxf>
        <font>
          <b/>
          <sz val="9"/>
          <color auto="1"/>
          <name val="Arial Cyr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D25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25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'Общ. счетчики'!G31</f>
      </nc>
      <ndxf>
        <font>
          <b/>
          <sz val="9"/>
          <color auto="1"/>
          <name val="Arial Cyr"/>
          <scheme val="none"/>
        </font>
        <numFmt numFmtId="1" formatCode="0"/>
        <alignment horizontal="left" vertical="top" readingOrder="0"/>
        <border outline="0">
          <right style="medium">
            <color indexed="64"/>
          </right>
          <bottom style="medium">
            <color indexed="64"/>
          </bottom>
        </border>
      </ndxf>
    </rcc>
    <rfmt sheetId="16" sqref="G25" start="0" length="0">
      <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H25" start="0" length="0">
      <dxf>
        <font>
          <b/>
          <sz val="10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</dxf>
    </rfmt>
  </rrc>
  <rrc rId="25372" sId="16" ref="A25:XFD25" action="deleteRow">
    <undo index="0" exp="area" dr="G25:G44" r="G46" sId="16"/>
    <undo index="0" exp="area" dr="F25:F44" r="F46" sId="16"/>
    <rfmt sheetId="16" xfDxf="1" sqref="A25:XFD25" start="0" length="0"/>
    <rcc rId="0" sId="16" dxf="1">
      <nc r="A25" t="inlineStr">
        <is>
          <r>
            <t>Этаж 1</t>
          </r>
          <r>
            <rPr>
              <sz val="8"/>
              <rFont val="Arial Cyr"/>
              <charset val="204"/>
            </rPr>
            <t xml:space="preserve"> (к. 1)  лев. крыло</t>
          </r>
        </is>
      </nc>
      <ndxf>
        <font>
          <b/>
          <sz val="10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ОСАО  "Ресо-Гарантия"    730-30-00 д.4088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30621511-18  (к. 1)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5">
        <v>51432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16" s="1" dxf="1">
      <nc r="G25">
        <f>(F25*2/100)+F25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</border>
      </dxf>
    </rfmt>
  </rrc>
  <rrc rId="25373" sId="16" ref="A25:XFD25" action="deleteRow">
    <undo index="0" exp="area" dr="G25:G43" r="G45" sId="16"/>
    <undo index="0" exp="area" dr="F25:F43" r="F45" sId="16"/>
    <rfmt sheetId="16" xfDxf="1" sqref="A25:XFD25" start="0" length="0"/>
    <rcc rId="0" sId="16" dxf="1">
      <nc r="A25" t="inlineStr">
        <is>
          <t>Этаж 1  (к. 2) прав. крыло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30621523-18 (к. 2)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5">
        <v>75767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(F25*2/100)+F25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374" sId="16" ref="A25:XFD25" action="deleteRow">
    <undo index="0" exp="area" dr="G25:G42" r="G44" sId="16"/>
    <undo index="0" exp="area" dr="F25:F42" r="F44" sId="16"/>
    <rfmt sheetId="16" xfDxf="1" sqref="A25:XFD25" start="0" length="0"/>
    <rcc rId="0" sId="16" dxf="1">
      <nc r="A25" t="inlineStr">
        <is>
          <r>
            <t>Этаж 2</t>
          </r>
          <r>
            <rPr>
              <b/>
              <sz val="8"/>
              <rFont val="Arial Cyr"/>
              <charset val="204"/>
            </rPr>
            <t xml:space="preserve"> </t>
          </r>
          <r>
            <rPr>
              <sz val="8"/>
              <rFont val="Arial Cyr"/>
              <charset val="204"/>
            </rPr>
            <t>(к.3,4) лев. крыло</t>
          </r>
        </is>
      </nc>
      <ndxf>
        <font>
          <b/>
          <sz val="10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М.О. филиал ФГУП Ростехинвентаризация -Федер.БТИ. 8 964 725 15 08 Владимир Петрович</t>
        </is>
      </nc>
      <ndxf>
        <font>
          <sz val="8"/>
          <color auto="1"/>
          <name val="Arial Cyr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C25" t="inlineStr">
        <is>
          <t>43801040-21</t>
        </is>
      </nc>
      <ndxf>
        <font>
          <sz val="9"/>
          <color auto="1"/>
          <name val="Arial Cyr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D25">
        <v>35870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s="1" dxf="1">
      <nc r="G25">
        <f>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</border>
      </dxf>
    </rfmt>
    <rfmt sheetId="16" sqref="I25" start="0" length="0">
      <dxf>
        <alignment horizontal="left" vertical="center" readingOrder="0"/>
      </dxf>
    </rfmt>
  </rrc>
  <rrc rId="25375" sId="16" ref="A25:XFD25" action="deleteRow">
    <undo index="0" exp="area" dr="G25:G41" r="G43" sId="16"/>
    <undo index="0" exp="area" dr="F25:F41" r="F43" sId="16"/>
    <rfmt sheetId="16" xfDxf="1" sqref="A25:XFD25" start="0" length="0"/>
    <rcc rId="0" sId="16" dxf="1">
      <nc r="A25" t="inlineStr">
        <is>
          <t>Этаж 2 (к.5,6)  прав. крыло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D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I25" start="0" length="0">
      <dxf>
        <alignment horizontal="left" vertical="center" readingOrder="0"/>
      </dxf>
    </rfmt>
  </rrc>
  <rrc rId="25376" sId="16" ref="A25:XFD25" action="deleteRow">
    <undo index="0" exp="area" dr="G25:G40" r="G42" sId="16"/>
    <undo index="0" exp="area" dr="F25:F40" r="F42" sId="16"/>
    <rfmt sheetId="16" xfDxf="1" sqref="A25:XFD25" start="0" length="0"/>
    <rcc rId="0" sId="16" dxf="1">
      <nc r="A25" t="inlineStr">
        <is>
          <r>
            <t>Этаж 3</t>
          </r>
          <r>
            <rPr>
              <sz val="8"/>
              <rFont val="Arial Cyr"/>
              <charset val="204"/>
            </rPr>
            <t xml:space="preserve"> (к.7) налево/слева</t>
          </r>
        </is>
      </nc>
      <ndxf>
        <font>
          <b/>
          <sz val="10"/>
          <color auto="1"/>
          <name val="Arial Cyr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 xml:space="preserve">Просторов Александр        797-46-33/34 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33639859-18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5">
        <v>9411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16" s="1" dxf="1">
      <nc r="G25">
        <f>(F25*2/100)+F25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</rrc>
  <rrc rId="25377" sId="16" ref="A25:XFD25" action="deleteRow">
    <undo index="0" exp="area" dr="G25:G39" r="G41" sId="16"/>
    <undo index="0" exp="area" dr="F25:F39" r="F41" sId="16"/>
    <rfmt sheetId="16" xfDxf="1" sqref="A25:XFD25" start="0" length="0"/>
    <rcc rId="0" sId="16" dxf="1">
      <nc r="A25" t="inlineStr">
        <is>
          <t>Этаж 3 (к.8)          налево/справа</t>
        </is>
      </nc>
      <ndxf>
        <font>
          <sz val="8"/>
          <color auto="1"/>
          <name val="Arial Cyr"/>
          <scheme val="none"/>
        </font>
        <numFmt numFmtId="30" formatCode="@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25" t="inlineStr">
        <is>
          <t>Огородников Д.В.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33954502-18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5">
        <v>22404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(F25*0.719/100)+F25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  <rfmt sheetId="16" sqref="I25" start="0" length="0">
      <dxf>
        <alignment horizontal="left" vertical="center" readingOrder="0"/>
      </dxf>
    </rfmt>
  </rrc>
  <rrc rId="25378" sId="16" ref="A25:XFD25" action="deleteRow">
    <undo index="0" exp="area" dr="G25:G38" r="G40" sId="16"/>
    <undo index="0" exp="area" dr="F25:F38" r="F40" sId="16"/>
    <rfmt sheetId="16" xfDxf="1" sqref="A25:XFD25" start="0" length="0"/>
    <rcc rId="0" sId="16" dxf="1">
      <nc r="A25" t="inlineStr">
        <is>
          <t>Этаж 3 (к.9)                  направо/слева</t>
        </is>
      </nc>
      <ndxf>
        <font>
          <sz val="8"/>
          <color auto="1"/>
          <name val="Arial Cyr"/>
          <scheme val="none"/>
        </font>
        <numFmt numFmtId="30" formatCode="@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25" t="inlineStr">
        <is>
          <t>Галоганов А.П.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33953369-18</t>
        </is>
      </nc>
      <ndxf>
        <font>
          <sz val="9"/>
          <color auto="1"/>
          <name val="Arial Cyr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5">
        <v>4976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(F25*2/100)+F25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horizontal="left" vertical="center" readingOrder="0"/>
      </dxf>
    </rfmt>
    <rfmt sheetId="16" sqref="I25" start="0" length="0">
      <dxf>
        <alignment horizontal="left" vertical="center" readingOrder="0"/>
      </dxf>
    </rfmt>
  </rrc>
  <rrc rId="25379" sId="16" ref="A25:XFD25" action="deleteRow">
    <undo index="0" exp="area" dr="G25:G37" r="G39" sId="16"/>
    <undo index="0" exp="area" dr="F25:F37" r="F39" sId="16"/>
    <rfmt sheetId="16" xfDxf="1" sqref="A25:XFD25" start="0" length="0"/>
    <rcc rId="0" sId="16" dxf="1">
      <nc r="A25" t="inlineStr">
        <is>
          <t>Этаж 3 (к.10)                 направо/справа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 xml:space="preserve">    ООО "АЛЬФА"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C25" t="inlineStr">
        <is>
          <t>33614624-18</t>
        </is>
      </nc>
      <ndxf>
        <font>
          <sz val="9"/>
          <color auto="1"/>
          <name val="Arial Cyr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5">
        <v>12108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numFmt numFmtId="1" formatCode="0"/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(F25*0.851/100)+F25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horizontal="center" vertical="center" readingOrder="0"/>
      </dxf>
    </rfmt>
  </rrc>
  <rrc rId="25380" sId="16" ref="A25:XFD25" action="deleteRow">
    <undo index="0" exp="area" dr="G25:G36" r="G38" sId="16"/>
    <undo index="0" exp="area" dr="F25:F36" r="F38" sId="16"/>
    <rfmt sheetId="16" xfDxf="1" sqref="A25:XFD25" start="0" length="0"/>
    <rcc rId="0" sId="16" dxf="1">
      <nc r="A25" t="inlineStr">
        <is>
          <r>
            <t>Этаж 4</t>
          </r>
          <r>
            <rPr>
              <b/>
              <sz val="8"/>
              <rFont val="Arial Cyr"/>
              <charset val="204"/>
            </rPr>
            <t xml:space="preserve"> </t>
          </r>
          <r>
            <rPr>
              <sz val="8"/>
              <rFont val="Arial Cyr"/>
              <charset val="204"/>
            </rPr>
            <t xml:space="preserve"> (к.11)          налево/слева</t>
          </r>
        </is>
      </nc>
      <ndxf>
        <font>
          <b/>
          <sz val="10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Марчук Алексей Павл.         580-03-89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C25" t="inlineStr">
        <is>
          <t>33614763-18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5">
        <v>19528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16" s="1" dxf="1">
      <nc r="G25">
        <f>(F25*2/100)+F25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  <rfmt sheetId="16" sqref="I25" start="0" length="0">
      <dxf>
        <alignment vertical="center" readingOrder="0"/>
      </dxf>
    </rfmt>
  </rrc>
  <rrc rId="25381" sId="16" ref="A25:XFD25" action="deleteRow">
    <undo index="0" exp="area" dr="G25:G35" r="G37" sId="16"/>
    <undo index="0" exp="area" dr="F25:F35" r="F37" sId="16"/>
    <rfmt sheetId="16" xfDxf="1" sqref="A25:XFD25" start="0" length="0"/>
    <rcc rId="0" sId="16" dxf="1">
      <nc r="A25" t="inlineStr">
        <is>
          <t>Этаж 4 (к.12)            налево/справа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Гасилов Виктор Роман.                                    8-916-758-72-30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34234685-18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D25">
        <v>20464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(F25*2/100)+F25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  <rfmt sheetId="16" sqref="I25" start="0" length="0">
      <dxf>
        <alignment vertical="center" readingOrder="0"/>
      </dxf>
    </rfmt>
  </rrc>
  <rrc rId="25382" sId="16" ref="A25:XFD25" action="deleteRow">
    <undo index="0" exp="area" dr="G25:G34" r="G36" sId="16"/>
    <undo index="0" exp="area" dr="F25:F34" r="F36" sId="16"/>
    <rfmt sheetId="16" xfDxf="1" sqref="A25:XFD25" start="0" length="0"/>
    <rcc rId="0" sId="16" dxf="1">
      <nc r="A25" t="inlineStr">
        <is>
          <t>Этаж 4 (к.13)         направо/слева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Марчук Алексей Павл.           8-903-125-08-12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C25" t="inlineStr">
        <is>
          <t>33614605-18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D25">
        <v>24503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(F25*2/100)+F25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  <rfmt sheetId="16" sqref="I25" start="0" length="0">
      <dxf>
        <font>
          <b/>
          <sz val="10"/>
          <color auto="1"/>
          <name val="Arial Cyr"/>
          <scheme val="none"/>
        </font>
        <alignment horizontal="left" vertical="center" readingOrder="0"/>
      </dxf>
    </rfmt>
    <rfmt sheetId="16" sqref="J25" start="0" length="0">
      <dxf>
        <font>
          <b/>
          <sz val="10"/>
          <color auto="1"/>
          <name val="Arial Cyr"/>
          <scheme val="none"/>
        </font>
        <alignment horizontal="left" vertical="center" readingOrder="0"/>
      </dxf>
    </rfmt>
  </rrc>
  <rrc rId="25383" sId="16" ref="A25:XFD25" action="deleteRow">
    <undo index="0" exp="area" dr="G25:G33" r="G35" sId="16"/>
    <undo index="0" exp="area" dr="F25:F33" r="F35" sId="16"/>
    <rfmt sheetId="16" xfDxf="1" sqref="A25:XFD25" start="0" length="0"/>
    <rcc rId="0" sId="16" dxf="1">
      <nc r="A25" t="inlineStr">
        <is>
          <t>Этаж 4 (к.14 )       направо/справа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25" t="inlineStr">
        <is>
          <t>Марчук Алексей Павл.           8-903-125-08-14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C25" t="inlineStr">
        <is>
          <t>33614676-18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D25">
        <v>27133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(F25*2/100)+F25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  <rfmt sheetId="16" sqref="I25" start="0" length="0">
      <dxf>
        <font>
          <b/>
          <sz val="10"/>
          <color auto="1"/>
          <name val="Arial Cyr"/>
          <scheme val="none"/>
        </font>
        <alignment horizontal="left" vertical="center" readingOrder="0"/>
      </dxf>
    </rfmt>
    <rfmt sheetId="16" sqref="J25" start="0" length="0">
      <dxf>
        <font>
          <b/>
          <sz val="10"/>
          <color auto="1"/>
          <name val="Arial Cyr"/>
          <scheme val="none"/>
        </font>
        <alignment horizontal="left" vertical="center" readingOrder="0"/>
      </dxf>
    </rfmt>
  </rrc>
  <rrc rId="25384" sId="16" ref="A25:XFD25" action="deleteRow">
    <undo index="0" exp="area" dr="G25:G32" r="G34" sId="16"/>
    <undo index="2" exp="ref" v="1" dr="F25" r="F34" sId="16"/>
    <undo index="0" exp="area" dr="F25:F32" r="F34" sId="16"/>
    <rfmt sheetId="16" xfDxf="1" sqref="A25:XFD25" start="0" length="0"/>
    <rcc rId="0" sId="16" dxf="1">
      <nc r="A25" t="inlineStr">
        <is>
          <t>Автостоянка      № 1,2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Автостоянка корп. 6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14236302-13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5">
        <v>52746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="1" sqref="G25" start="0" length="0">
      <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25" start="0" length="0">
      <dxf>
        <font>
          <b/>
          <sz val="10"/>
          <color auto="1"/>
          <name val="Arial Cyr"/>
          <scheme val="none"/>
        </font>
        <alignment horizontal="left" vertical="center" readingOrder="0"/>
      </dxf>
    </rfmt>
  </rrc>
  <rrc rId="25385" sId="16" ref="A25:XFD25" action="deleteRow">
    <undo index="0" exp="area" dr="G25:G31" r="G33" sId="16"/>
    <undo index="0" exp="area" dr="F25:F31" r="F33" sId="16"/>
    <rfmt sheetId="16" xfDxf="1" sqref="A25:XFD25" start="0" length="0"/>
    <rcc rId="0" sId="16" dxf="1">
      <nc r="A25" t="inlineStr">
        <is>
          <t>Автостоянка      № 1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Автостоянка      № 1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33994473-18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</border>
      </ndxf>
    </rcc>
    <rcc rId="0" sId="16" dxf="1">
      <nc r="D25">
        <v>40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6" sqref="E25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alignment vertical="center" readingOrder="0"/>
      </dxf>
    </rfmt>
  </rrc>
  <rrc rId="25386" sId="16" ref="A25:XFD25" action="deleteRow">
    <undo index="0" exp="area" dr="G25:G30" r="G32" sId="16"/>
    <undo index="0" exp="area" dr="F25:F30" r="F32" sId="16"/>
    <rfmt sheetId="16" xfDxf="1" sqref="A25:XFD25" start="0" length="0"/>
    <rcc rId="0" sId="16" dxf="1">
      <nc r="A25" t="inlineStr">
        <is>
          <t>Автостоянка      № 2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r>
            <t xml:space="preserve">Автостоянка      № 2 </t>
          </r>
          <r>
            <rPr>
              <b/>
              <sz val="8"/>
              <rFont val="Arial Cyr"/>
              <charset val="204"/>
            </rPr>
            <t>ШАУРМА</t>
          </r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60194612-21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</border>
      </ndxf>
    </rcc>
    <rcc rId="0" sId="16" dxf="1">
      <nc r="D25">
        <v>6301</v>
      </nc>
      <ndxf>
        <font>
          <sz val="9"/>
          <color rgb="FF000000"/>
          <name val="Arial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rgb="FF000000"/>
          <name val="Arial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  <rfmt sheetId="16" sqref="I25" start="0" length="0">
      <dxf>
        <alignment horizontal="left" vertical="center" readingOrder="0"/>
      </dxf>
    </rfmt>
  </rrc>
  <rrc rId="25387" sId="16" ref="A25:XFD25" action="deleteRow">
    <undo index="0" exp="area" dr="G25:G29" r="G31" sId="16"/>
    <undo index="0" exp="area" dr="F25:F29" r="F31" sId="16"/>
    <rfmt sheetId="16" xfDxf="1" sqref="A25:XFD25" start="0" length="0"/>
    <rcc rId="0" sId="16" dxf="1">
      <nc r="A25" t="inlineStr">
        <is>
          <t>Автостоянка Н/П №1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Голубева Н.С.             (Овощной)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32348711-17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</border>
      </ndxf>
    </rcc>
    <rcc rId="0" sId="16" dxf="1">
      <nc r="D25">
        <v>31658</v>
      </nc>
      <ndxf>
        <font>
          <sz val="9"/>
          <color rgb="FF000000"/>
          <name val="Arial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rgb="FF000000"/>
          <name val="Arial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(F25*2/100)+F25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</rrc>
  <rrc rId="25388" sId="16" ref="A25:XFD25" action="deleteRow">
    <undo index="0" exp="area" dr="G25:G28" r="G30" sId="16"/>
    <undo index="0" exp="area" dr="F25:F28" r="F30" sId="16"/>
    <rfmt sheetId="16" xfDxf="1" sqref="A25:XFD25" start="0" length="0"/>
    <rcc rId="0" sId="16" dxf="1">
      <nc r="A25" t="inlineStr">
        <is>
          <t>Автостоянка Н/П №2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Рубаник Р.В. - Котков А.Г.            (Кофейня)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32519315-17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</border>
      </ndxf>
    </rcc>
    <rcc rId="0" sId="16" dxf="1">
      <nc r="D25">
        <v>85741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6" sqref="E25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(F25*5/100)+F25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horizontal="center" vertical="center" readingOrder="0"/>
      </dxf>
    </rfmt>
  </rrc>
  <rrc rId="25389" sId="16" ref="A25:XFD25" action="deleteRow">
    <undo index="0" exp="area" dr="G25:G27" r="G29" sId="16"/>
    <undo index="0" exp="area" dr="F25:F27" r="F29" sId="16"/>
    <rfmt sheetId="16" xfDxf="1" sqref="A25:XFD25" start="0" length="0"/>
    <rcc rId="0" sId="16" dxf="1">
      <nc r="A25" t="inlineStr">
        <is>
          <t>Автостоянка Н/П №3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Петухов Т.В. (Детские товары)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32350846-17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5">
        <v>12893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6" sqref="E25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(F25*2.746/100)+F25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</rrc>
  <rrc rId="25390" sId="16" ref="A25:XFD25" action="deleteRow">
    <undo index="0" exp="area" dr="G25:G26" r="G28" sId="16"/>
    <undo index="0" exp="area" dr="F25:F26" r="F28" sId="16"/>
    <rfmt sheetId="16" xfDxf="1" sqref="A25:XFD25" start="0" length="0"/>
    <rcc rId="0" sId="16" dxf="1">
      <nc r="A25" t="inlineStr">
        <is>
          <t>Аппарат Вода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6" dxf="1">
      <nc r="B25" t="inlineStr">
        <is>
          <t>ИП Орликов Д.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bottom style="thin">
            <color indexed="64"/>
          </bottom>
        </border>
      </ndxf>
    </rcc>
    <rfmt sheetId="16" sqref="C25" start="0" length="0">
      <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6" dxf="1">
      <nc r="D25">
        <v>4400</v>
      </nc>
      <ndxf>
        <font>
          <sz val="9"/>
          <color auto="1"/>
          <name val="Arial Cyr"/>
          <scheme val="none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E25">
        <v>7100</v>
      </nc>
      <ndxf>
        <font>
          <sz val="9"/>
          <color auto="1"/>
          <name val="Arial Cyr"/>
          <scheme val="none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horizontal="left" vertical="center" readingOrder="0"/>
      </dxf>
    </rfmt>
    <rfmt sheetId="16" sqref="I25" start="0" length="0">
      <dxf>
        <alignment horizontal="left" vertical="center" readingOrder="0"/>
      </dxf>
    </rfmt>
  </rrc>
  <rrc rId="25391" sId="16" ref="A25:XFD25" action="deleteRow">
    <undo index="0" exp="area" dr="G25" r="G27" sId="16"/>
    <undo index="0" exp="area" dr="F25" r="F27" sId="16"/>
    <rfmt sheetId="16" xfDxf="1" sqref="A25:XFD25" start="0" length="0"/>
    <rcc rId="0" sId="16" dxf="1">
      <nc r="A25" t="inlineStr">
        <is>
          <t>ТСЖ "Дубки"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Ворота, будка охраны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Ворота_2 кВт-ч/сут обогрев 0,5 кВт-ч/12 ч</t>
        </is>
      </nc>
      <ndxf>
        <font>
          <sz val="7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6" dxf="1">
      <nc r="D25" t="inlineStr">
        <is>
          <t xml:space="preserve">4 х 31 сут = 124 кВт-ч                           </t>
        </is>
      </nc>
      <ndxf>
        <font>
          <sz val="7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bottom style="thin">
            <color indexed="64"/>
          </bottom>
        </border>
      </ndxf>
    </rcc>
    <rfmt sheetId="16" sqref="F25" start="0" length="0">
      <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="1" sqref="G25" start="0" length="0">
      <dxf>
        <font>
          <sz val="9"/>
          <color auto="1"/>
          <name val="Arial Cyr"/>
          <scheme val="none"/>
        </font>
        <numFmt numFmtId="167" formatCode="_-* #,##0_р_._-;\-* #,##0_р_._-;_-* &quot;-&quot;??_р_._-;_-@_-"/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</rrc>
  <rrc rId="25392" sId="16" ref="A25:XFD25" action="deleteRow">
    <rfmt sheetId="16" xfDxf="1" sqref="A25:XFD25" start="0" length="0"/>
    <rcc rId="0" sId="16" dxf="1">
      <nc r="A25" t="inlineStr">
        <is>
          <t xml:space="preserve">Места общего пользования </t>
        </is>
      </nc>
      <ndxf>
        <font>
          <b/>
          <sz val="8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Неучтенное потребление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27 кВт-ч х 33 сут = 891 кВт-ч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F25">
        <v>891</v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="1" sqref="G25" start="0" length="0">
      <dxf>
        <font>
          <sz val="7"/>
          <color auto="1"/>
          <name val="Arial Cyr"/>
          <scheme val="none"/>
        </font>
        <numFmt numFmtId="167" formatCode="_-* #,##0_р_._-;\-* #,##0_р_._-;_-* &quot;-&quot;??_р_._-;_-@_-"/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</border>
      </dxf>
    </rfmt>
  </rrc>
  <rrc rId="25393" sId="16" ref="A25:XFD25" action="deleteRow">
    <rfmt sheetId="16" xfDxf="1" sqref="A25:XFD25" start="0" length="0"/>
    <rcc rId="0" sId="16" dxf="1">
      <nc r="A25" t="inlineStr">
        <is>
          <t>Итого: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B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SUM(#REF!)-#REF!</f>
      </nc>
      <ndxf>
        <font>
          <b/>
          <sz val="9"/>
          <color auto="1"/>
          <name val="Arial Cyr"/>
          <scheme val="none"/>
        </font>
        <fill>
          <patternFill patternType="solid">
            <bgColor rgb="FFFFFF00"/>
          </patternFill>
        </fill>
        <alignment horizontal="left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SUM(#REF!)</f>
      </nc>
      <ndxf>
        <font>
          <b/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I25" start="0" length="0">
      <dxf>
        <numFmt numFmtId="167" formatCode="_-* #,##0_р_._-;\-* #,##0_р_._-;_-* &quot;-&quot;??_р_._-;_-@_-"/>
        <alignment horizontal="left" vertical="top" readingOrder="0"/>
      </dxf>
    </rfmt>
  </rrc>
  <rrc rId="25394" sId="16" ref="A25:XFD25" action="deleteRow">
    <rfmt sheetId="16" xfDxf="1" sqref="A25:XFD25" start="0" length="0"/>
    <rfmt sheetId="16" sqref="A25" start="0" length="0">
      <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25" start="0" length="0">
      <dxf>
        <font>
          <b/>
          <sz val="10"/>
          <color auto="1"/>
          <name val="Arial Cyr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25" start="0" length="0">
      <dxf>
        <font>
          <b/>
          <sz val="10"/>
          <color auto="1"/>
          <name val="Arial Cyr"/>
          <scheme val="none"/>
        </font>
        <numFmt numFmtId="171" formatCode="0.000"/>
        <alignment horizontal="right" vertical="top" readingOrder="0"/>
        <border outline="0">
          <right style="medium">
            <color indexed="64"/>
          </right>
          <bottom style="thin">
            <color indexed="64"/>
          </bottom>
        </border>
      </dxf>
    </rfmt>
    <rfmt sheetId="16" s="1" sqref="G25" start="0" length="0">
      <dxf>
        <font>
          <sz val="10"/>
          <color auto="1"/>
          <name val="Arial Cyr"/>
          <scheme val="none"/>
        </font>
        <numFmt numFmtId="167" formatCode="_-* #,##0_р_._-;\-* #,##0_р_._-;_-* &quot;-&quot;??_р_._-;_-@_-"/>
        <border outline="0">
          <right style="thin">
            <color indexed="64"/>
          </right>
          <bottom style="thin">
            <color indexed="64"/>
          </bottom>
        </border>
      </dxf>
    </rfmt>
  </rrc>
  <rfmt sheetId="16" sqref="B39">
    <dxf>
      <fill>
        <patternFill>
          <bgColor rgb="FFFFFF00"/>
        </patternFill>
      </fill>
    </dxf>
  </rfmt>
  <rrc rId="25395" sId="16" ref="A34:XFD34" action="deleteRow">
    <rfmt sheetId="16" xfDxf="1" sqref="A34:XFD34" start="0" length="0"/>
    <rcc rId="0" sId="16" dxf="1">
      <nc r="A34" t="inlineStr">
        <is>
          <t>04/П.крыло-эт.1/    подвал/ тех.эт.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34" t="inlineStr">
        <is>
          <t xml:space="preserve">АЯКС      </t>
        </is>
      </nc>
      <ndxf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34" t="inlineStr">
        <is>
          <t>122379935-18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34">
        <v>42175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34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34">
        <f>E34-D34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G34" start="0" length="0">
      <dxf>
        <font>
          <sz val="10"/>
          <color theme="1"/>
          <name val="Arial Cyr"/>
          <scheme val="none"/>
        </font>
        <numFmt numFmtId="1" formatCode="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34" start="0" length="0">
      <dxf>
        <font>
          <b/>
          <sz val="8"/>
          <color auto="1"/>
          <name val="Arial Cyr"/>
          <scheme val="none"/>
        </font>
      </dxf>
    </rfmt>
  </rrc>
  <rrc rId="25396" sId="16" ref="A34:XFD34" action="deleteRow">
    <rfmt sheetId="16" xfDxf="1" sqref="A34:XFD34" start="0" length="0"/>
    <rcc rId="0" sId="16" dxf="1">
      <nc r="B34" t="inlineStr">
        <is>
          <t>Прачечная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34" t="inlineStr">
        <is>
          <t>31051073-17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34">
        <v>160309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34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34">
        <f>E34-D34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G34" start="0" length="0">
      <dxf>
        <font>
          <sz val="10"/>
          <color theme="1"/>
          <name val="Arial Cyr"/>
          <scheme val="none"/>
        </font>
        <numFmt numFmtId="1" formatCode="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34" start="0" length="0">
      <dxf>
        <font>
          <b/>
          <sz val="9"/>
          <color auto="1"/>
          <name val="Arial Cyr"/>
          <scheme val="none"/>
        </font>
        <alignment horizontal="left" vertical="center" readingOrder="0"/>
      </dxf>
    </rfmt>
  </rrc>
  <rrc rId="25397" sId="16" ref="A34:XFD34" action="deleteRow">
    <rfmt sheetId="16" xfDxf="1" sqref="A34:XFD34" start="0" length="0"/>
    <rcc rId="0" sId="16" dxf="1">
      <nc r="A34" t="inlineStr">
        <is>
          <t>05/Ф.-П.кр.-эт.1/             подвал/тех.эт.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34" t="inlineStr">
        <is>
          <t>Парикмахерская "Семей"                          8 915 324 43 64/эл.авт. № 6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34" t="inlineStr">
        <is>
          <t>33004849-17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34">
        <v>45923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34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34">
        <f>E34-D34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G34" start="0" length="0">
      <dxf>
        <font>
          <sz val="10"/>
          <color theme="1"/>
          <name val="Arial Cyr"/>
          <scheme val="none"/>
        </font>
        <numFmt numFmtId="1" formatCode="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H34" t="inlineStr">
        <is>
          <t>Акт</t>
        </is>
      </nc>
      <ndxf>
        <font>
          <b/>
          <sz val="10"/>
          <color auto="1"/>
          <name val="Arial Cyr"/>
          <scheme val="none"/>
        </font>
        <alignment vertical="center" readingOrder="0"/>
      </ndxf>
    </rcc>
    <rfmt sheetId="16" sqref="I34" start="0" length="0">
      <dxf>
        <font>
          <b/>
          <sz val="10"/>
          <color auto="1"/>
          <name val="Arial Cyr"/>
          <scheme val="none"/>
        </font>
        <alignment horizontal="left" vertical="center" readingOrder="0"/>
      </dxf>
    </rfmt>
  </rrc>
  <rrc rId="25398" sId="16" ref="A34:XFD34" action="deleteRow">
    <rfmt sheetId="16" xfDxf="1" sqref="A34:XFD34" start="0" length="0"/>
    <rcc rId="0" sId="16" dxf="1">
      <nc r="A34" t="inlineStr">
        <is>
          <t>06/Ф.-П.кр.-эт.1/ подвал/тех.эт.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34" t="inlineStr">
        <is>
          <t>Урванцева Ирина Анат.                          8-906-734-12-44/ эл.авт.№ 8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C34" t="inlineStr">
        <is>
          <t>33953444-18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34">
        <v>32613</v>
      </nc>
      <ndxf>
        <font>
          <sz val="9"/>
          <color auto="1"/>
          <name val="Arial Cyr"/>
          <scheme val="none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34" start="0" length="0">
      <dxf>
        <font>
          <sz val="9"/>
          <color auto="1"/>
          <name val="Arial Cyr"/>
          <scheme val="none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34">
        <f>E34-D34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ndxf>
    </rcc>
    <rfmt sheetId="16" sqref="G34" start="0" length="0">
      <dxf>
        <font>
          <sz val="10"/>
          <color theme="1"/>
          <name val="Arial Cyr"/>
          <scheme val="none"/>
        </font>
        <numFmt numFmtId="1" formatCode="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H34" t="inlineStr">
        <is>
          <t>Акт</t>
        </is>
      </nc>
      <ndxf>
        <font>
          <b/>
          <sz val="10"/>
          <color auto="1"/>
          <name val="Arial Cyr"/>
          <scheme val="none"/>
        </font>
        <alignment vertical="center" readingOrder="0"/>
      </ndxf>
    </rcc>
    <rfmt sheetId="16" sqref="I34" start="0" length="0">
      <dxf>
        <alignment horizontal="left" vertical="center" readingOrder="0"/>
      </dxf>
    </rfmt>
  </rrc>
  <rrc rId="25399" sId="16" ref="A34:XFD34" action="deleteRow">
    <undo index="0" exp="area" dr="F29:F34" r="F36" sId="16"/>
    <rfmt sheetId="16" xfDxf="1" sqref="A34:XFD34" start="0" length="0"/>
    <rcc rId="0" sId="16" dxf="1">
      <nc r="A34" t="inlineStr">
        <is>
          <t>07-08/П.крыло - эт.1/ тех.эт.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34" t="inlineStr">
        <is>
          <t>Баландин Николай                                                                   8 985 763 75 76/эл.авт.№ 9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34" t="inlineStr">
        <is>
          <t>33598297-18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34">
        <v>15299</v>
      </nc>
      <ndxf>
        <font>
          <sz val="9"/>
          <color auto="1"/>
          <name val="Arial Cyr"/>
          <scheme val="none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34" start="0" length="0">
      <dxf>
        <font>
          <sz val="9"/>
          <color auto="1"/>
          <name val="Arial Cyr"/>
          <scheme val="none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34">
        <f>E34-D34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ndxf>
    </rcc>
    <rfmt sheetId="16" sqref="G34" start="0" length="0">
      <dxf>
        <font>
          <b/>
          <sz val="10"/>
          <color theme="1"/>
          <name val="Arial Cyr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H34" t="inlineStr">
        <is>
          <t>Акт</t>
        </is>
      </nc>
      <ndxf>
        <font>
          <b/>
          <sz val="10"/>
          <color auto="1"/>
          <name val="Arial Cyr"/>
          <scheme val="none"/>
        </font>
        <alignment vertical="center" readingOrder="0"/>
      </ndxf>
    </rcc>
    <rfmt sheetId="16" sqref="I34" start="0" length="0">
      <dxf>
        <alignment horizontal="left" vertical="center" readingOrder="0"/>
      </dxf>
    </rfmt>
  </rrc>
  <rfmt sheetId="16" sqref="B40:B41">
    <dxf>
      <alignment horizontal="center" indent="0" readingOrder="0"/>
    </dxf>
  </rfmt>
  <rfmt sheetId="16" sqref="B38" start="0" length="2147483647">
    <dxf>
      <font>
        <b/>
      </font>
    </dxf>
  </rfmt>
  <rcc rId="25400" sId="16">
    <oc r="B38" t="inlineStr">
      <is>
        <t>Запасной выход</t>
      </is>
    </oc>
    <nc r="B38" t="inlineStr">
      <is>
        <t>Эвакуационный выход</t>
      </is>
    </nc>
  </rcc>
  <rcc rId="25401" sId="16">
    <oc r="B40" t="inlineStr">
      <is>
        <t>офис</t>
      </is>
    </oc>
    <nc r="B40" t="inlineStr">
      <is>
        <t>Офис</t>
      </is>
    </nc>
  </rcc>
  <rcc rId="25402" sId="16">
    <oc r="B41" t="inlineStr">
      <is>
        <t>мастерская</t>
      </is>
    </oc>
    <nc r="B41" t="inlineStr">
      <is>
        <t>Мастерская</t>
      </is>
    </nc>
  </rcc>
  <rrc rId="25403" sId="16" ref="A27:XFD27" action="deleteRow">
    <rfmt sheetId="16" xfDxf="1" sqref="A27:XFD27" start="0" length="0"/>
  </rrc>
  <rrc rId="25404" sId="16" ref="A27:XFD27" action="deleteRow">
    <rfmt sheetId="16" xfDxf="1" sqref="A27:XFD27" start="0" length="0"/>
    <rcc rId="0" sId="16" dxf="1">
      <nc r="D27" t="inlineStr">
        <is>
          <t>предыдущ.</t>
        </is>
      </nc>
      <ndxf>
        <font>
          <b/>
          <sz val="9"/>
          <color auto="1"/>
          <name val="Arial Cyr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E27" t="inlineStr">
        <is>
          <t>расчетного</t>
        </is>
      </nc>
      <ndxf>
        <font>
          <b/>
          <sz val="9"/>
          <color auto="1"/>
          <name val="Arial Cyr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405" sId="16" ref="A27:XFD27" action="deleteRow">
    <undo index="0" exp="area" dr="F27:F31" r="F33" sId="16"/>
    <undo index="2" exp="area" dr="F27:F29" r="E31" sId="16"/>
    <undo index="0" exp="area" dr="F27:F30" r="E31" sId="16"/>
    <rfmt sheetId="16" xfDxf="1" sqref="A27:XFD27" start="0" length="0"/>
    <rcc rId="0" sId="16" dxf="1">
      <nc r="A27" t="inlineStr">
        <is>
          <t>01/Л.крыло-эт.1/           подвал/ тех.эт.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7" t="inlineStr">
        <is>
          <t>Долгов Иван Алексеев.       768-58-93 /эл.авт. № 1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7" t="inlineStr">
        <is>
          <t>21719646-14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7">
        <v>52607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7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7">
        <f>E27-D27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7">
        <f>F27*E31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H27" t="inlineStr">
        <is>
          <t>Договор</t>
        </is>
      </nc>
      <ndxf>
        <font>
          <b/>
          <sz val="9"/>
          <color auto="1"/>
          <name val="Arial Cyr"/>
          <scheme val="none"/>
        </font>
        <alignment vertical="center" readingOrder="0"/>
      </ndxf>
    </rcc>
  </rrc>
  <rrc rId="25406" sId="16" ref="A27:XFD27" action="deleteRow">
    <undo index="0" exp="area" dr="F27:F30" r="F32" sId="16"/>
    <undo index="2" exp="area" dr="F27:F28" r="E30" sId="16"/>
    <undo index="0" exp="area" dr="F27:F29" r="E30" sId="16"/>
    <rfmt sheetId="16" xfDxf="1" sqref="A27:XFD27" start="0" length="0"/>
    <rcc rId="0" sId="16" dxf="1">
      <nc r="A27" t="inlineStr">
        <is>
          <t xml:space="preserve">02/Л.крыло-эт.1/              тех.этаж 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7" t="inlineStr">
        <is>
          <t>Корнеев Сергей Виктор.          505-00-08 /эл.авт. № 2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7" t="inlineStr">
        <is>
          <t>31797935-17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7">
        <v>14514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7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7">
        <f>E27-D27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7">
        <f>F27*E30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H27" t="inlineStr">
        <is>
          <t>Акт</t>
        </is>
      </nc>
      <ndxf>
        <font>
          <b/>
          <sz val="10"/>
          <color auto="1"/>
          <name val="Arial Cyr"/>
          <scheme val="none"/>
        </font>
        <numFmt numFmtId="167" formatCode="_-* #,##0_р_._-;\-* #,##0_р_._-;_-* &quot;-&quot;??_р_._-;_-@_-"/>
        <alignment horizontal="left" vertical="center" readingOrder="0"/>
      </ndxf>
    </rcc>
  </rrc>
  <rrc rId="25407" sId="16" ref="A27:XFD27" action="deleteRow">
    <undo index="0" exp="area" dr="F27:F29" r="F31" sId="16"/>
    <undo index="2" exp="area" dr="F27" r="E29" sId="16"/>
    <undo index="0" exp="area" dr="F27:F28" r="E29" sId="16"/>
    <rfmt sheetId="16" xfDxf="1" sqref="A27:XFD27" start="0" length="0"/>
    <rcc rId="0" sId="16" dxf="1">
      <nc r="A27" t="inlineStr">
        <is>
          <t>03/Л.крыло-эт.1/              тех. этаж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27" t="inlineStr">
        <is>
          <t>Киришко С.  эл.авт.№ 4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7" t="inlineStr">
        <is>
          <t>34238012-18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7">
        <v>9769</v>
      </nc>
      <ndxf>
        <font>
          <sz val="9"/>
          <color auto="1"/>
          <name val="Arial Cyr"/>
          <scheme val="none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7" start="0" length="0">
      <dxf>
        <font>
          <sz val="9"/>
          <color auto="1"/>
          <name val="Arial Cyr"/>
          <scheme val="none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7">
        <f>E27-D27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7">
        <f>F27*E29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H27" t="inlineStr">
        <is>
          <t>Акт</t>
        </is>
      </nc>
      <ndxf>
        <font>
          <b/>
          <sz val="10"/>
          <color auto="1"/>
          <name val="Arial Cyr"/>
          <scheme val="none"/>
        </font>
        <numFmt numFmtId="167" formatCode="_-* #,##0_р_._-;\-* #,##0_р_._-;_-* &quot;-&quot;??_р_._-;_-@_-"/>
        <alignment horizontal="left" vertical="center" readingOrder="0"/>
      </ndxf>
    </rcc>
  </rrc>
  <rrc rId="25408" sId="16" ref="A27:XFD27" action="deleteRow">
    <undo index="0" exp="area" dr="F27:F28" r="F30" sId="16"/>
    <undo index="0" exp="area" dr="F27" r="E28" sId="16"/>
    <rfmt sheetId="16" xfDxf="1" sqref="A27:XFD27" start="0" length="0"/>
    <rcc rId="0" sId="16" dxf="1">
      <nc r="A27" t="inlineStr">
        <is>
          <t>Общий коридор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7" t="inlineStr">
        <is>
          <t>Уст. новый 02.2014г.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7">
        <v>17028035</v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7">
        <v>1854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7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7">
        <f>E27-D27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G27" start="0" length="0">
      <dxf>
        <font>
          <b/>
          <u/>
          <sz val="9"/>
          <color auto="1"/>
          <name val="Arial Cyr"/>
          <scheme val="none"/>
        </font>
        <numFmt numFmtId="19" formatCode="dd/mm/yyyy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27" start="0" length="0">
      <dxf>
        <font>
          <b/>
          <sz val="10"/>
          <color auto="1"/>
          <name val="Arial Cyr"/>
          <scheme val="none"/>
        </font>
      </dxf>
    </rfmt>
  </rrc>
  <rrc rId="25409" sId="16" ref="A27:XFD27" action="deleteRow">
    <undo index="0" exp="area" dr="F27" r="F29" sId="16"/>
    <rfmt sheetId="16" xfDxf="1" sqref="A27:XFD27" start="0" length="0"/>
    <rcc rId="0" sId="16" dxf="1">
      <nc r="A27" t="inlineStr">
        <is>
          <t>Коэфициент потерь (Кп) для нежилых помещений корпуса 1</t>
        </is>
      </nc>
      <ndxf>
        <font>
          <b/>
          <sz val="9"/>
          <color auto="1"/>
          <name val="Arial Cyr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E27">
        <f>SUM(#REF!)/SUM(#REF!)</f>
      </nc>
      <ndxf>
        <font>
          <sz val="9"/>
          <color auto="1"/>
          <name val="Arial Cyr"/>
          <scheme val="none"/>
        </font>
        <numFmt numFmtId="168" formatCode="_-* #,##0.000_р_._-;\-* #,##0.000_р_._-;_-* &quot;-&quot;??_р_._-;_-@_-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F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27" start="0" length="0">
      <dxf>
        <font>
          <b/>
          <u/>
          <sz val="8"/>
          <color auto="1"/>
          <name val="Arial Cyr"/>
          <scheme val="none"/>
        </font>
        <numFmt numFmtId="19" formatCode="dd/mm/yyyy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27" start="0" length="0">
      <dxf>
        <font>
          <b/>
          <sz val="10"/>
          <color auto="1"/>
          <name val="Arial Cyr"/>
          <scheme val="none"/>
        </font>
      </dxf>
    </rfmt>
  </rrc>
  <rfmt sheetId="16" sqref="E2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rc rId="25410" sId="16" ref="A28:XFD28" action="deleteRow">
    <rfmt sheetId="16" xfDxf="1" sqref="A28:XFD28" start="0" length="0"/>
    <rfmt sheetId="16" sqref="A28" start="0" length="0">
      <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B28" t="inlineStr">
        <is>
          <t>ОПУ итого</t>
        </is>
      </nc>
      <ndxf>
        <font>
          <b/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8">
        <f>SUM('Общ. счетчики'!G50:G50)</f>
      </nc>
      <ndxf>
        <font>
          <b/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D28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28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8">
        <f>SUM(#REF!)</f>
      </nc>
      <ndxf>
        <font>
          <b/>
          <sz val="9"/>
          <color auto="1"/>
          <name val="Arial Cyr"/>
          <scheme val="none"/>
        </font>
        <fill>
          <patternFill patternType="solid">
            <bgColor rgb="FFFFFF0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G28">
        <f>C28-F28</f>
      </nc>
      <ndxf>
        <font>
          <b/>
          <sz val="10"/>
          <color auto="1"/>
          <name val="Arial Cyr"/>
          <scheme val="none"/>
        </font>
        <numFmt numFmtId="1" formatCode="0"/>
        <fill>
          <patternFill patternType="solid">
            <bgColor rgb="FFFFFF0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8" start="0" length="0">
      <dxf>
        <alignment vertical="center" readingOrder="0"/>
      </dxf>
    </rfmt>
  </rrc>
  <rcc rId="25411" sId="16">
    <oc r="G26" t="inlineStr">
      <is>
        <t>С учетом общего коридора</t>
      </is>
    </oc>
    <nc r="G26"/>
  </rcc>
  <rfmt sheetId="16" sqref="G25:G28" start="0" length="0">
    <dxf>
      <border>
        <left/>
      </border>
    </dxf>
  </rfmt>
  <rfmt sheetId="16" sqref="G25:G28" start="0" length="0">
    <dxf>
      <border>
        <right/>
      </border>
    </dxf>
  </rfmt>
  <rfmt sheetId="16" sqref="G28" start="0" length="0">
    <dxf>
      <border>
        <bottom/>
      </border>
    </dxf>
  </rfmt>
  <rfmt sheetId="16" sqref="F26:F28">
    <dxf>
      <fill>
        <patternFill>
          <bgColor rgb="FFFFFF00"/>
        </patternFill>
      </fill>
    </dxf>
  </rfmt>
  <rfmt sheetId="16" sqref="F26:F28" start="0" length="0">
    <dxf>
      <border>
        <right style="thin">
          <color indexed="64"/>
        </right>
      </border>
    </dxf>
  </rfmt>
  <rfmt sheetId="16" sqref="F26:F28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fmt sheetId="16" sqref="G26">
    <dxf>
      <fill>
        <patternFill>
          <bgColor theme="0"/>
        </patternFill>
      </fill>
    </dxf>
  </rfmt>
  <rfmt sheetId="16" sqref="F27">
    <dxf>
      <fill>
        <patternFill>
          <bgColor theme="0"/>
        </patternFill>
      </fill>
    </dxf>
  </rfmt>
  <rfmt sheetId="16" sqref="F28">
    <dxf>
      <fill>
        <patternFill>
          <bgColor rgb="FFFFC000"/>
        </patternFill>
      </fill>
    </dxf>
  </rfmt>
  <rrc rId="25412" sId="16" ref="A24:XFD24" action="deleteRow">
    <rfmt sheetId="16" xfDxf="1" sqref="A24:XFD24" start="0" length="0"/>
  </rrc>
  <rfmt sheetId="16" sqref="G11" start="0" length="2147483647">
    <dxf>
      <font>
        <sz val="8"/>
      </font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423" sId="16" odxf="1" dxf="1">
    <nc r="F1" t="inlineStr">
      <is>
        <t>Апрель</t>
      </is>
    </nc>
    <odxf>
      <font>
        <b val="0"/>
        <sz val="10"/>
        <color auto="1"/>
        <name val="Arial Cyr"/>
        <scheme val="none"/>
      </font>
      <alignment horizontal="general" vertical="bottom" readingOrder="0"/>
    </odxf>
    <ndxf>
      <font>
        <b/>
        <sz val="10"/>
        <color auto="1"/>
        <name val="Arial Cyr"/>
        <scheme val="none"/>
      </font>
      <alignment horizontal="right" vertical="top" readingOrder="0"/>
    </ndxf>
  </rcc>
  <rm rId="25424" sheetId="16" source="E1" destination="F1" sourceSheetId="16">
    <rcc rId="0" sId="16" dxf="1">
      <nc r="F1" t="inlineStr">
        <is>
          <t>Апрель</t>
        </is>
      </nc>
      <ndxf>
        <font>
          <b/>
          <sz val="10"/>
          <color auto="1"/>
          <name val="Arial Cyr"/>
          <scheme val="none"/>
        </font>
        <alignment horizontal="right" vertical="top" readingOrder="0"/>
      </ndxf>
    </rcc>
  </rm>
  <rrc rId="25425" sId="16" ref="A4:XFD4" action="deleteRow">
    <rfmt sheetId="16" xfDxf="1" sqref="A4:XFD4" start="0" length="0">
      <dxf>
        <font>
          <sz val="8"/>
        </font>
      </dxf>
    </rfmt>
    <rfmt sheetId="16" sqref="A4" start="0" length="0">
      <dxf>
        <font>
          <sz val="10"/>
          <color auto="1"/>
          <name val="Arial Cyr"/>
          <scheme val="none"/>
        </font>
      </dxf>
    </rfmt>
    <rfmt sheetId="16" sqref="B4" start="0" length="0">
      <dxf>
        <font>
          <sz val="10"/>
          <color auto="1"/>
          <name val="Arial Cyr"/>
          <scheme val="none"/>
        </font>
      </dxf>
    </rfmt>
    <rfmt sheetId="16" sqref="C4" start="0" length="0">
      <dxf>
        <font>
          <sz val="10"/>
          <color auto="1"/>
          <name val="Arial Cyr"/>
          <scheme val="none"/>
        </font>
      </dxf>
    </rfmt>
    <rfmt sheetId="16" sqref="D4" start="0" length="0">
      <dxf>
        <font>
          <sz val="10"/>
          <color auto="1"/>
          <name val="Arial Cyr"/>
          <scheme val="none"/>
        </font>
      </dxf>
    </rfmt>
    <rfmt sheetId="16" sqref="E4" start="0" length="0">
      <dxf>
        <font>
          <sz val="10"/>
          <color auto="1"/>
          <name val="Arial Cyr"/>
          <scheme val="none"/>
        </font>
      </dxf>
    </rfmt>
    <rfmt sheetId="16" sqref="F4" start="0" length="0">
      <dxf>
        <font>
          <sz val="10"/>
          <color auto="1"/>
          <name val="Arial Cyr"/>
          <scheme val="none"/>
        </font>
      </dxf>
    </rfmt>
  </rrc>
  <rrc rId="25426" sId="16" ref="A2:XFD2" action="insertRow"/>
  <rfmt sheetId="16" sqref="A1:E1">
    <dxf>
      <alignment wrapText="1" readingOrder="0"/>
    </dxf>
  </rfmt>
  <rfmt sheetId="16" sqref="A1:E1">
    <dxf>
      <alignment wrapText="0" readingOrder="0"/>
    </dxf>
  </rfmt>
  <rcc rId="25427" sId="16">
    <oc r="D4" t="inlineStr">
      <is>
        <t>Показания счетчика на конец месяца</t>
      </is>
    </oc>
    <nc r="D4" t="inlineStr">
      <is>
        <t>Показания счетчика</t>
      </is>
    </nc>
  </rcc>
  <rcc rId="25428" sId="16" xfDxf="1" dxf="1">
    <nc r="E4" t="inlineStr">
      <is>
        <t>Показания счетчика</t>
      </is>
    </nc>
  </rcc>
  <rfmt sheetId="16" sqref="E4">
    <dxf>
      <alignment wrapText="1" readingOrder="0"/>
    </dxf>
  </rfmt>
  <rfmt sheetId="16" sqref="E4" start="0" length="2147483647">
    <dxf>
      <font>
        <sz val="8"/>
      </font>
    </dxf>
  </rfmt>
  <rfmt sheetId="16" sqref="E4" start="0" length="2147483647">
    <dxf>
      <font>
        <b/>
      </font>
    </dxf>
  </rfmt>
  <rfmt sheetId="16" sqref="E4">
    <dxf>
      <alignment vertical="center" readingOrder="0"/>
    </dxf>
  </rfmt>
  <rfmt sheetId="16" sqref="E4">
    <dxf>
      <alignment horizontal="center" readingOrder="0"/>
    </dxf>
  </rfmt>
  <rfmt sheetId="16" sqref="E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25429" sId="16" odxf="1" dxf="1">
    <nc r="E25" t="inlineStr">
      <is>
        <t>Показания счетчика на конец месяца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</odxf>
    <ndxf>
      <font>
        <b/>
        <sz val="9"/>
        <color auto="1"/>
        <name val="Arial Cyr"/>
        <scheme val="none"/>
      </font>
      <alignment horizontal="center" vertical="center" wrapText="1" readingOrder="0"/>
    </ndxf>
  </rcc>
  <rcc rId="25430" sId="16">
    <oc r="D25" t="inlineStr">
      <is>
        <t>Показания счетчика на конец месяца</t>
      </is>
    </oc>
    <nc r="D25" t="inlineStr">
      <is>
        <t>Показания счетчика на начало месяца</t>
      </is>
    </nc>
  </rcc>
  <rrc rId="25431" sId="16" ref="A2:XFD2" action="insertRow"/>
  <rrc rId="25432" sId="16" ref="A2:XFD2" action="insertRow"/>
  <rrc rId="25433" sId="16" ref="A2:XFD2" action="insertRow"/>
  <rm rId="25434" sheetId="16" source="A27:XFD30" destination="A2:XFD5" sourceSheetId="16">
    <rfmt sheetId="16" xfDxf="1" sqref="A2:XFD2" start="0" length="0"/>
    <rfmt sheetId="16" xfDxf="1" sqref="A3:XFD3" start="0" length="0"/>
    <rfmt sheetId="16" xfDxf="1" sqref="A4:XFD4" start="0" length="0"/>
    <rfmt sheetId="16" xfDxf="1" sqref="A5:XFD5" start="0" length="0"/>
    <rfmt sheetId="16" sqref="C2" start="0" length="0">
      <dxf>
        <font>
          <b/>
          <u/>
          <sz val="10"/>
          <color auto="1"/>
          <name val="Arial Cyr"/>
          <scheme val="none"/>
        </font>
        <alignment horizontal="center" vertical="top" readingOrder="0"/>
      </dxf>
    </rfmt>
    <rfmt sheetId="16" sqref="F2" start="0" length="0">
      <dxf>
        <font>
          <b/>
          <sz val="10"/>
          <color auto="1"/>
          <name val="Arial Cyr"/>
          <scheme val="none"/>
        </font>
        <alignment horizontal="right" vertical="top" readingOrder="0"/>
      </dxf>
    </rfmt>
    <rfmt sheetId="16" sqref="C3" start="0" length="0">
      <dxf>
        <font>
          <b/>
          <u/>
          <sz val="10"/>
          <color auto="1"/>
          <name val="Arial Cyr"/>
          <scheme val="none"/>
        </font>
        <alignment horizontal="center" vertical="top" readingOrder="0"/>
      </dxf>
    </rfmt>
    <rfmt sheetId="16" sqref="F3" start="0" length="0">
      <dxf>
        <font>
          <b/>
          <sz val="10"/>
          <color auto="1"/>
          <name val="Arial Cyr"/>
          <scheme val="none"/>
        </font>
        <alignment horizontal="right" vertical="top" readingOrder="0"/>
      </dxf>
    </rfmt>
    <rfmt sheetId="16" sqref="C4" start="0" length="0">
      <dxf>
        <font>
          <b/>
          <u/>
          <sz val="10"/>
          <color auto="1"/>
          <name val="Arial Cyr"/>
          <scheme val="none"/>
        </font>
        <alignment horizontal="center" vertical="top" readingOrder="0"/>
      </dxf>
    </rfmt>
    <rfmt sheetId="16" sqref="F4" start="0" length="0">
      <dxf>
        <font>
          <b/>
          <sz val="10"/>
          <color auto="1"/>
          <name val="Arial Cyr"/>
          <scheme val="none"/>
        </font>
        <alignment horizontal="right" vertical="top" readingOrder="0"/>
      </dxf>
    </rfmt>
    <rfmt sheetId="16" sqref="C5" start="0" length="0">
      <dxf>
        <font>
          <b/>
          <u/>
          <sz val="10"/>
          <color auto="1"/>
          <name val="Arial Cyr"/>
          <scheme val="none"/>
        </font>
        <alignment horizontal="center" vertical="top" readingOrder="0"/>
      </dxf>
    </rfmt>
    <rfmt sheetId="16" sqref="F5" start="0" length="0">
      <dxf>
        <font>
          <b/>
          <sz val="10"/>
          <color auto="1"/>
          <name val="Arial Cyr"/>
          <scheme val="none"/>
        </font>
        <alignment horizontal="right" vertical="top" readingOrder="0"/>
      </dxf>
    </rfmt>
  </rm>
  <rfmt sheetId="16" sqref="A2" start="0" length="2147483647">
    <dxf>
      <font>
        <sz val="12"/>
      </font>
    </dxf>
  </rfmt>
  <rfmt sheetId="16" sqref="C1" start="0" length="2147483647">
    <dxf>
      <font>
        <sz val="12"/>
      </font>
    </dxf>
  </rfmt>
  <rfmt sheetId="16" sqref="F1" start="0" length="2147483647">
    <dxf>
      <font>
        <sz val="12"/>
      </font>
    </dxf>
  </rfmt>
  <rfmt sheetId="16" sqref="A6" start="0" length="2147483647">
    <dxf>
      <font>
        <sz val="12"/>
      </font>
    </dxf>
  </rfmt>
  <rrc rId="25435" sId="16" ref="A3:XFD3" action="insertRow"/>
  <rm rId="25436" sheetId="16" source="A10:XFD10" destination="A3:XFD3" sourceSheetId="16">
    <rfmt sheetId="16" xfDxf="1" sqref="A3:XFD3" start="0" length="0"/>
    <rfmt sheetId="16" sqref="A3" start="0" length="0">
      <dxf>
        <font>
          <b/>
          <u/>
          <sz val="12"/>
          <color auto="1"/>
          <name val="Arial Cyr"/>
          <scheme val="none"/>
        </font>
        <border outline="0">
          <left style="thin">
            <color indexed="64"/>
          </left>
        </border>
      </dxf>
    </rfmt>
    <rfmt sheetId="16" sqref="B3" start="0" length="0">
      <dxf>
        <font>
          <b/>
          <u/>
          <sz val="10"/>
          <color rgb="FFFF0000"/>
          <name val="Arial Cyr"/>
          <scheme val="none"/>
        </font>
      </dxf>
    </rfmt>
    <rfmt sheetId="16" sqref="C3" start="0" length="0">
      <dxf>
        <font>
          <b/>
          <u/>
          <sz val="10"/>
          <color auto="1"/>
          <name val="Arial Cyr"/>
          <scheme val="none"/>
        </font>
      </dxf>
    </rfmt>
    <rfmt sheetId="16" sqref="D3" start="0" length="0">
      <dxf>
        <font>
          <b/>
          <u/>
          <sz val="10"/>
          <color auto="1"/>
          <name val="Arial Cyr"/>
          <scheme val="none"/>
        </font>
      </dxf>
    </rfmt>
    <rfmt sheetId="16" sqref="E3" start="0" length="0">
      <dxf>
        <font>
          <b/>
          <u/>
          <sz val="10"/>
          <color auto="1"/>
          <name val="Arial Cyr"/>
          <scheme val="none"/>
        </font>
      </dxf>
    </rfmt>
    <rfmt sheetId="16" sqref="F3" start="0" length="0">
      <dxf>
        <font>
          <b/>
          <u/>
          <sz val="10"/>
          <color auto="1"/>
          <name val="Arial Cyr"/>
          <scheme val="none"/>
        </font>
      </dxf>
    </rfmt>
    <rfmt sheetId="16" sqref="G3" start="0" length="0">
      <dxf>
        <font>
          <b/>
          <u/>
          <sz val="10"/>
          <color auto="1"/>
          <name val="Arial Cyr"/>
          <scheme val="none"/>
        </font>
      </dxf>
    </rfmt>
    <rfmt sheetId="16" sqref="H3" start="0" length="0">
      <dxf>
        <font>
          <b/>
          <u/>
          <sz val="10"/>
          <color auto="1"/>
          <name val="Arial Cyr"/>
          <scheme val="none"/>
        </font>
      </dxf>
    </rfmt>
  </rm>
  <rfmt sheetId="16" sqref="A2:A3" start="0" length="0">
    <dxf>
      <border>
        <left/>
      </border>
    </dxf>
  </rfmt>
  <rfmt sheetId="16" sqref="F2:F3" start="0" length="0">
    <dxf>
      <border>
        <right/>
      </border>
    </dxf>
  </rfmt>
  <rfmt sheetId="16" sqref="A3:F3" start="0" length="0">
    <dxf>
      <border>
        <bottom/>
      </border>
    </dxf>
  </rfmt>
  <rm rId="25437" sheetId="16" source="A2" destination="A3" sourceSheetId="16">
    <rcc rId="0" sId="16" s="1" dxf="1">
      <nc r="A3" t="inlineStr">
        <is>
          <t>Корпус 2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</ndxf>
    </rcc>
  </rm>
  <rrc rId="25438" sId="16" ref="A2:XFD2" action="deleteRow">
    <rfmt sheetId="16" xfDxf="1" sqref="A2:XFD2" start="0" length="0"/>
    <rfmt sheetId="16" sqref="B2" start="0" length="0">
      <dxf>
        <font>
          <b/>
          <u/>
          <sz val="10"/>
          <color rgb="FFFF0000"/>
          <name val="Arial Cyr"/>
          <scheme val="none"/>
        </font>
      </dxf>
    </rfmt>
    <rfmt sheetId="16" sqref="C2" start="0" length="0">
      <dxf>
        <font>
          <b/>
          <u/>
          <sz val="10"/>
          <color auto="1"/>
          <name val="Arial Cyr"/>
          <scheme val="none"/>
        </font>
      </dxf>
    </rfmt>
    <rfmt sheetId="16" sqref="D2" start="0" length="0">
      <dxf>
        <font>
          <b/>
          <u/>
          <sz val="10"/>
          <color auto="1"/>
          <name val="Arial Cyr"/>
          <scheme val="none"/>
        </font>
      </dxf>
    </rfmt>
    <rfmt sheetId="16" sqref="E2" start="0" length="0">
      <dxf>
        <font>
          <b/>
          <u/>
          <sz val="10"/>
          <color auto="1"/>
          <name val="Arial Cyr"/>
          <scheme val="none"/>
        </font>
      </dxf>
    </rfmt>
    <rfmt sheetId="16" sqref="F2" start="0" length="0">
      <dxf>
        <font>
          <b/>
          <u/>
          <sz val="10"/>
          <color auto="1"/>
          <name val="Arial Cyr"/>
          <scheme val="none"/>
        </font>
      </dxf>
    </rfmt>
    <rfmt sheetId="16" sqref="G2" start="0" length="0">
      <dxf>
        <font>
          <b/>
          <u/>
          <sz val="10"/>
          <color auto="1"/>
          <name val="Arial Cyr"/>
          <scheme val="none"/>
        </font>
      </dxf>
    </rfmt>
    <rfmt sheetId="16" sqref="H2" start="0" length="0">
      <dxf>
        <font>
          <b/>
          <u/>
          <sz val="10"/>
          <color auto="1"/>
          <name val="Arial Cyr"/>
          <scheme val="none"/>
        </font>
      </dxf>
    </rfmt>
  </rrc>
  <rfmt sheetId="16" sqref="D2:E2">
    <dxf>
      <alignment horizontal="center" readingOrder="0"/>
    </dxf>
  </rfmt>
  <rfmt sheetId="16" sqref="D2:E2">
    <dxf>
      <alignment vertical="bottom" readingOrder="0"/>
    </dxf>
  </rfmt>
  <rfmt sheetId="16" sqref="A2" start="0" length="0">
    <dxf>
      <border>
        <left style="thin">
          <color indexed="64"/>
        </left>
      </border>
    </dxf>
  </rfmt>
  <rfmt sheetId="16" sqref="A2:F2" start="0" length="0">
    <dxf>
      <border>
        <top style="thin">
          <color indexed="64"/>
        </top>
      </border>
    </dxf>
  </rfmt>
  <rfmt sheetId="16" sqref="F2" start="0" length="0">
    <dxf>
      <border>
        <right style="thin">
          <color indexed="64"/>
        </right>
      </border>
    </dxf>
  </rfmt>
  <rfmt sheetId="16" sqref="A2:F2" start="0" length="0">
    <dxf>
      <border>
        <bottom style="thin">
          <color indexed="64"/>
        </bottom>
      </border>
    </dxf>
  </rfmt>
  <rfmt sheetId="16" sqref="A2:F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6" sqref="C1" start="0" length="2147483647">
    <dxf>
      <font>
        <u val="none"/>
      </font>
    </dxf>
  </rfmt>
  <rfmt sheetId="16" sqref="A2" start="0" length="2147483647">
    <dxf>
      <font>
        <u val="none"/>
      </font>
    </dxf>
  </rfmt>
  <rfmt sheetId="16" sqref="A6" start="0" length="2147483647">
    <dxf>
      <font>
        <u val="none"/>
      </font>
    </dxf>
  </rfmt>
  <rrc rId="25439" sId="16" ref="A7:XFD7" action="deleteRow">
    <rfmt sheetId="16" xfDxf="1" sqref="A7:XFD7" start="0" length="0">
      <dxf>
        <font>
          <sz val="8"/>
        </font>
      </dxf>
    </rfmt>
    <rcc rId="0" sId="16" dxf="1">
      <nc r="A7" t="inlineStr">
        <is>
          <t>Номер офиса</t>
        </is>
      </nc>
      <ndxf>
        <font>
          <b/>
          <sz val="8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7" t="inlineStr">
        <is>
          <t xml:space="preserve">Ф.И.О. </t>
        </is>
      </nc>
      <ndxf>
        <font>
          <b/>
          <sz val="8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7" t="inlineStr">
        <is>
          <t>Номер счетчика</t>
        </is>
      </nc>
      <ndxf>
        <font>
          <b/>
          <sz val="8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7" t="inlineStr">
        <is>
          <t>Показания счетчика</t>
        </is>
      </nc>
      <ndxf>
        <font>
          <b/>
          <sz val="8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E7" t="inlineStr">
        <is>
          <t>Показания счетчика</t>
        </is>
      </nc>
      <ndxf>
        <font>
          <b/>
          <sz val="8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F7" t="inlineStr">
        <is>
          <t>Расход    эл.энергии, кВт-ч</t>
        </is>
      </nc>
      <ndxf>
        <font>
          <b/>
          <sz val="8"/>
        </font>
        <alignment horizontal="center" vertical="center" wrapText="1" readingOrder="0"/>
        <border outline="0">
          <right style="medium">
            <color indexed="64"/>
          </right>
          <bottom style="thin">
            <color indexed="64"/>
          </bottom>
        </border>
      </ndxf>
    </rcc>
  </rrc>
  <rrc rId="25440" sId="16" ref="A7:XFD7" action="deleteRow">
    <rfmt sheetId="16" xfDxf="1" sqref="A7:XFD7" start="0" length="0">
      <dxf>
        <font>
          <sz val="8"/>
        </font>
      </dxf>
    </rfmt>
    <rfmt sheetId="16" sqref="A7" start="0" length="0">
      <dxf>
        <font>
          <sz val="10"/>
          <color auto="1"/>
          <name val="Arial Cyr"/>
          <scheme val="none"/>
        </font>
      </dxf>
    </rfmt>
    <rfmt sheetId="16" sqref="B7" start="0" length="0">
      <dxf>
        <font>
          <sz val="10"/>
          <color auto="1"/>
          <name val="Arial Cyr"/>
          <scheme val="none"/>
        </font>
      </dxf>
    </rfmt>
    <rfmt sheetId="16" sqref="C7" start="0" length="0">
      <dxf>
        <font>
          <sz val="10"/>
          <color auto="1"/>
          <name val="Arial Cyr"/>
          <scheme val="none"/>
        </font>
      </dxf>
    </rfmt>
    <rcc rId="0" sId="16" dxf="1">
      <nc r="D7" t="inlineStr">
        <is>
          <t>предыдущ.</t>
        </is>
      </nc>
      <ndxf>
        <font>
          <b/>
          <sz val="8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E7" t="inlineStr">
        <is>
          <t>расчетного</t>
        </is>
      </nc>
      <ndxf>
        <font>
          <b/>
          <sz val="8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F7" start="0" length="0">
      <dxf>
        <font>
          <sz val="10"/>
          <color auto="1"/>
          <name val="Arial Cyr"/>
          <scheme val="none"/>
        </font>
      </dxf>
    </rfmt>
  </rrc>
  <rrc rId="25441" sId="16" ref="A7:XFD7" action="deleteRow">
    <rfmt sheetId="16" xfDxf="1" sqref="A7:XFD7" start="0" length="0"/>
  </rrc>
  <rrc rId="25442" sId="16" ref="A24:XFD24" action="deleteRow">
    <rfmt sheetId="16" xfDxf="1" sqref="A24:XFD24" start="0" length="0"/>
  </rrc>
  <rrc rId="25443" sId="16" ref="A24:XFD24" action="deleteRow">
    <rfmt sheetId="16" xfDxf="1" sqref="A24:XFD24" start="0" length="0"/>
  </rrc>
  <rrc rId="25444" sId="16" ref="A24:XFD24" action="deleteRow">
    <rfmt sheetId="16" xfDxf="1" sqref="A24:XFD24" start="0" length="0"/>
  </rrc>
  <rrc rId="25445" sId="16" ref="A24:XFD24" action="deleteRow">
    <rfmt sheetId="16" xfDxf="1" sqref="A24:XFD24" start="0" length="0"/>
  </rrc>
  <rfmt sheetId="16" sqref="A24">
    <dxf>
      <alignment horizontal="center" readingOrder="0"/>
    </dxf>
  </rfmt>
  <rfmt sheetId="16" sqref="A24">
    <dxf>
      <alignment horizontal="left" readingOrder="0"/>
    </dxf>
  </rfmt>
  <rfmt sheetId="16" sqref="A24" start="0" length="2147483647">
    <dxf>
      <font>
        <sz val="12"/>
      </font>
    </dxf>
  </rfmt>
  <rfmt sheetId="16" sqref="A27:A28" start="0" length="2147483647">
    <dxf>
      <font>
        <b/>
      </font>
    </dxf>
  </rfmt>
  <rfmt sheetId="16" sqref="D2:E2" start="0" length="2147483647">
    <dxf>
      <font>
        <b/>
      </font>
    </dxf>
  </rfmt>
  <rfmt sheetId="16" sqref="F3">
    <dxf>
      <fill>
        <patternFill>
          <bgColor theme="0"/>
        </patternFill>
      </fill>
    </dxf>
  </rfmt>
  <rcc rId="25446" sId="16">
    <oc r="B7" t="inlineStr">
      <is>
        <t xml:space="preserve"> (ОДН) Свободно             </t>
      </is>
    </oc>
    <nc r="B7" t="inlineStr">
      <is>
        <t>Свободно (ОДН)</t>
      </is>
    </nc>
  </rcc>
  <rrc rId="25447" sId="16" ref="A26:XFD26" action="deleteRow">
    <rfmt sheetId="16" xfDxf="1" sqref="A26:XFD26" start="0" length="0"/>
  </rrc>
  <rfmt sheetId="16" sqref="E28:F28" start="0" length="0">
    <dxf>
      <border>
        <top/>
      </border>
    </dxf>
  </rfmt>
  <rfmt sheetId="16" sqref="F28" start="0" length="0">
    <dxf>
      <border>
        <right/>
      </border>
    </dxf>
  </rfmt>
  <rfmt sheetId="16" sqref="E28:F28" start="0" length="0">
    <dxf>
      <border>
        <bottom/>
      </border>
    </dxf>
  </rfmt>
  <rfmt sheetId="16" sqref="E27:F27" start="0" length="0">
    <dxf>
      <border>
        <bottom style="thin">
          <color indexed="64"/>
        </bottom>
      </border>
    </dxf>
  </rfmt>
  <rfmt sheetId="16" sqref="E27:F27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cc rId="25448" sId="16">
    <oc r="E28" t="inlineStr">
      <is>
        <t>ИТОГО</t>
      </is>
    </oc>
    <nc r="E28"/>
  </rcc>
  <rcc rId="25449" sId="16">
    <oc r="F28">
      <f>SUM(F26:F27)</f>
    </oc>
    <nc r="F28"/>
  </rcc>
  <rrc rId="25450" sId="16" ref="A30:XFD30" action="deleteRow">
    <rfmt sheetId="16" xfDxf="1" sqref="A30:XFD30" start="0" length="0"/>
    <rcc rId="0" sId="16" dxf="1">
      <nc r="D30" t="inlineStr">
        <is>
          <t>кв.м.</t>
        </is>
      </nc>
      <ndxf>
        <alignment horizontal="right" vertical="top" readingOrder="0"/>
      </ndxf>
    </rcc>
    <rfmt sheetId="16" sqref="E30" start="0" length="0">
      <dxf>
        <alignment horizontal="right" vertical="top" readingOrder="0"/>
      </dxf>
    </rfmt>
    <rcc rId="0" sId="16" dxf="1">
      <nc r="F30" t="inlineStr">
        <is>
          <t>кВт/ч</t>
        </is>
      </nc>
      <ndxf>
        <alignment horizontal="right" vertical="top" readingOrder="0"/>
      </ndxf>
    </rcc>
  </rrc>
  <rrc rId="25451" sId="16" ref="A30:XFD30" action="deleteRow">
    <undo index="0" exp="area" dr="F30:F33" r="F34" sId="16"/>
    <undo index="0" exp="area" dr="D30:D33" r="D34" sId="16"/>
    <rfmt sheetId="16" xfDxf="1" sqref="A30:XFD30" start="0" length="0"/>
    <rcc rId="0" sId="16">
      <nc r="A30" t="inlineStr">
        <is>
          <t>Распределяем по корпусам</t>
        </is>
      </nc>
    </rcc>
    <rcc rId="0" sId="16">
      <nc r="C30" t="inlineStr">
        <is>
          <t>корпус 1</t>
        </is>
      </nc>
    </rcc>
    <rcc rId="0" sId="16" dxf="1" numFmtId="4">
      <nc r="D30">
        <v>17349.900000000001</v>
      </nc>
      <ndxf>
        <numFmt numFmtId="172" formatCode="0.0"/>
      </ndxf>
    </rcc>
    <rcc rId="0" sId="16" dxf="1">
      <nc r="F30">
        <f>F28/D34*D30</f>
      </nc>
      <ndxf>
        <numFmt numFmtId="1" formatCode="0"/>
      </ndxf>
    </rcc>
  </rrc>
  <rrc rId="25452" sId="16" ref="A30:XFD30" action="deleteRow">
    <undo index="0" exp="area" dr="F30:F32" r="F33" sId="16"/>
    <undo index="0" exp="area" dr="D30:D32" r="D33" sId="16"/>
    <rfmt sheetId="16" xfDxf="1" sqref="A30:XFD30" start="0" length="0"/>
    <rcc rId="0" sId="16">
      <nc r="C30" t="inlineStr">
        <is>
          <t>корпус 2</t>
        </is>
      </nc>
    </rcc>
    <rcc rId="0" sId="16">
      <nc r="D30">
        <v>16472.900000000001</v>
      </nc>
    </rcc>
    <rcc rId="0" sId="16" dxf="1">
      <nc r="F30">
        <f>F28/D33*D30</f>
      </nc>
      <ndxf>
        <numFmt numFmtId="1" formatCode="0"/>
      </ndxf>
    </rcc>
  </rrc>
  <rrc rId="25453" sId="16" ref="A30:XFD30" action="deleteRow">
    <undo index="0" exp="area" dr="F30:F31" r="F32" sId="16"/>
    <undo index="0" exp="area" dr="D30:D31" r="D32" sId="16"/>
    <rfmt sheetId="16" xfDxf="1" sqref="A30:XFD30" start="0" length="0"/>
    <rcc rId="0" sId="16">
      <nc r="C30" t="inlineStr">
        <is>
          <t>корпус 3</t>
        </is>
      </nc>
    </rcc>
    <rcc rId="0" sId="16">
      <nc r="D30">
        <v>6275</v>
      </nc>
    </rcc>
    <rcc rId="0" sId="16" dxf="1">
      <nc r="F30">
        <f>F28/D32*D30</f>
      </nc>
      <ndxf>
        <numFmt numFmtId="1" formatCode="0"/>
      </ndxf>
    </rcc>
  </rrc>
  <rrc rId="25454" sId="16" ref="A30:XFD30" action="deleteRow">
    <undo index="0" exp="area" dr="F30" r="F31" sId="16"/>
    <undo index="0" exp="area" dr="D30" r="D31" sId="16"/>
    <rfmt sheetId="16" xfDxf="1" sqref="A30:XFD30" start="0" length="0"/>
    <rcc rId="0" sId="16">
      <nc r="C30" t="inlineStr">
        <is>
          <t>корпус 4, 5, 6</t>
        </is>
      </nc>
    </rcc>
    <rcc rId="0" sId="16">
      <nc r="D30">
        <v>4237.7</v>
      </nc>
    </rcc>
    <rcc rId="0" sId="16" dxf="1">
      <nc r="F30">
        <f>F28/D31*D30</f>
      </nc>
      <ndxf>
        <numFmt numFmtId="1" formatCode="0"/>
      </ndxf>
    </rcc>
  </rrc>
  <rrc rId="25455" sId="16" ref="A30:XFD30" action="deleteRow">
    <rfmt sheetId="16" xfDxf="1" sqref="A30:XFD30" start="0" length="0"/>
    <rcc rId="0" sId="16" dxf="1">
      <nc r="D30">
        <f>SUM(#REF!)</f>
      </nc>
      <ndxf>
        <font>
          <b/>
          <sz val="10"/>
          <color auto="1"/>
          <name val="Arial Cyr"/>
          <scheme val="none"/>
        </font>
        <numFmt numFmtId="172" formatCode="0.0"/>
      </ndxf>
    </rcc>
    <rfmt sheetId="16" sqref="E30" start="0" length="0">
      <dxf>
        <font>
          <b/>
          <sz val="10"/>
          <color auto="1"/>
          <name val="Arial Cyr"/>
          <scheme val="none"/>
        </font>
      </dxf>
    </rfmt>
    <rcc rId="0" sId="16" dxf="1">
      <nc r="F30">
        <f>SUM(#REF!)</f>
      </nc>
      <ndxf>
        <font>
          <b/>
          <sz val="10"/>
          <color auto="1"/>
          <name val="Arial Cyr"/>
          <scheme val="none"/>
        </font>
        <numFmt numFmtId="1" formatCode="0"/>
      </ndxf>
    </rcc>
  </rrc>
  <rfmt sheetId="16" sqref="A6" start="0" length="0">
    <dxf>
      <border>
        <left style="thin">
          <color indexed="64"/>
        </left>
      </border>
    </dxf>
  </rfmt>
  <rfmt sheetId="16" sqref="F6" start="0" length="0">
    <dxf>
      <border>
        <right style="thin">
          <color indexed="64"/>
        </right>
      </border>
    </dxf>
  </rfmt>
  <rfmt sheetId="16" sqref="A6:F6" start="0" length="0">
    <dxf>
      <border>
        <bottom style="thin">
          <color indexed="64"/>
        </bottom>
      </border>
    </dxf>
  </rfmt>
  <rfmt sheetId="16" sqref="A6:F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6" sqref="F6:F24" start="0" length="0">
    <dxf>
      <border>
        <right style="thin">
          <color indexed="64"/>
        </right>
      </border>
    </dxf>
  </rfmt>
  <rm rId="25456" sheetId="16" source="A23:XFD23" destination="A28:XFD28" sourceSheetId="16">
    <rfmt sheetId="16" xfDxf="1" sqref="A28:XFD28" start="0" length="0"/>
    <rfmt sheetId="16" sqref="E28" start="0" length="0">
      <dxf/>
    </rfmt>
    <rfmt sheetId="16" sqref="F28" start="0" length="0">
      <dxf>
        <font>
          <b/>
          <sz val="9"/>
          <color auto="1"/>
          <name val="Arial Cyr"/>
          <scheme val="none"/>
        </font>
        <alignment horizontal="left" vertical="center" readingOrder="0"/>
      </dxf>
    </rfmt>
  </rm>
  <rrc rId="25457" sId="16" ref="A23:XFD23" action="deleteRow">
    <rfmt sheetId="16" xfDxf="1" sqref="A23:XFD23" start="0" length="0"/>
  </rrc>
  <rfmt sheetId="16" sqref="A23">
    <dxf>
      <alignment vertical="bottom" readingOrder="0"/>
    </dxf>
  </rfmt>
  <rcc rId="25458" sId="16">
    <oc r="F27">
      <f>#REF!+F22+F14+F10</f>
    </oc>
    <nc r="F27">
      <f>#REF!+F22+F14+F10</f>
    </nc>
  </rcc>
  <rrc rId="25459" sId="16" ref="A27:XFD27" action="deleteRow">
    <rfmt sheetId="16" xfDxf="1" sqref="A27:XFD27" start="0" length="0"/>
    <rfmt sheetId="16" sqref="A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B27" t="inlineStr">
        <is>
          <t>ВСЕГО с ОДН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="1" sqref="C27" start="0" length="0">
      <dxf>
        <numFmt numFmtId="165" formatCode="_-* #,##0.00_р_._-;\-* #,##0.00_р_._-;_-* &quot;-&quot;??_р_._-;_-@_-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s="1" dxf="1">
      <nc r="F27">
        <f>#REF!+F22+F14+F10</f>
      </nc>
      <ndxf>
        <font>
          <b/>
          <sz val="8"/>
          <color auto="1"/>
          <name val="Arial Cyr"/>
          <scheme val="none"/>
        </font>
        <numFmt numFmtId="165" formatCode="_-* #,##0.00_р_._-;\-* #,##0.00_р_._-;_-* &quot;-&quot;??_р_._-;_-@_-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6" sqref="F14" start="0" length="2147483647">
    <dxf>
      <font/>
    </dxf>
  </rfmt>
  <rfmt sheetId="16" sqref="F14" start="0" length="2147483647">
    <dxf>
      <font/>
    </dxf>
  </rfmt>
  <rfmt sheetId="16" sqref="F14" start="0" length="2147483647">
    <dxf>
      <font/>
    </dxf>
  </rfmt>
  <rfmt sheetId="16" sqref="F14">
    <dxf>
      <fill>
        <patternFill>
          <bgColor theme="0"/>
        </patternFill>
      </fill>
    </dxf>
  </rfmt>
  <rfmt sheetId="16" sqref="F14" start="0" length="2147483647">
    <dxf>
      <font/>
    </dxf>
  </rfmt>
  <rfmt sheetId="16" sqref="F14">
    <dxf>
      <fill>
        <patternFill>
          <bgColor theme="1"/>
        </patternFill>
      </fill>
    </dxf>
  </rfmt>
  <rfmt sheetId="16" sqref="F14">
    <dxf>
      <fill>
        <patternFill>
          <bgColor theme="0"/>
        </patternFill>
      </fill>
    </dxf>
  </rfmt>
  <rcc rId="25460" sId="16">
    <oc r="F14">
      <f>SUM(F11:F13)</f>
    </oc>
    <nc r="F14">
      <f>F11+F12+F13</f>
    </nc>
  </rcc>
  <rfmt sheetId="16" sqref="F14">
    <dxf>
      <numFmt numFmtId="1" formatCode="0"/>
    </dxf>
  </rfmt>
  <rfmt sheetId="16" sqref="F14">
    <dxf>
      <fill>
        <patternFill>
          <bgColor rgb="FFFFC000"/>
        </patternFill>
      </fill>
    </dxf>
  </rfmt>
  <rcc rId="25461" sId="16">
    <oc r="F22">
      <f>SUM(F15:F21)+SUM(F7:F9)+SUM(F11:F13)</f>
    </oc>
    <nc r="F22">
      <f>SUM(F15:F21)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472" sId="16">
    <oc r="G11" t="inlineStr">
      <is>
        <t>закрыто ср.зн.100 кВт/ч</t>
      </is>
    </oc>
    <nc r="G11"/>
  </rcc>
  <rcc rId="25473" sId="16">
    <oc r="G16">
      <v>8078</v>
    </oc>
    <nc r="G16"/>
  </rcc>
  <rcmt sheetId="16" cell="F11" guid="{DE54344D-B1CB-4D73-A977-0279D02B8365}" author="HP" newLength="30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25484" sheetId="17" name="[Лавочкина 13 корпус 1-6 электричество 2023-02.xlsx]Лист4" sheetPosition="16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  <rsnm rId="25495" sheetId="16" oldName="[Лавочкина 13 корпус 1-6 электричество 2023-02.xlsx]Лист3" newName="[Лавочкина 13 корпус 1-6 электричество 2023-02.xlsx]Нежелые помещения"/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496" sId="1">
    <nc r="D8">
      <v>6867</v>
    </nc>
  </rcc>
  <rcc rId="25497" sId="1">
    <nc r="D9">
      <v>2859</v>
    </nc>
  </rcc>
  <rcc rId="25498" sId="1">
    <nc r="D10">
      <v>14025</v>
    </nc>
  </rcc>
  <rcc rId="25499" sId="1">
    <nc r="D11">
      <v>18451</v>
    </nc>
  </rcc>
  <rcc rId="25500" sId="1">
    <nc r="D12">
      <v>7479</v>
    </nc>
  </rcc>
  <rcc rId="25501" sId="1">
    <nc r="D14">
      <v>6768</v>
    </nc>
  </rcc>
  <rcc rId="25502" sId="1">
    <nc r="D15">
      <v>4900</v>
    </nc>
  </rcc>
  <rcc rId="25503" sId="1">
    <nc r="D16">
      <v>4087</v>
    </nc>
  </rcc>
  <rcc rId="25504" sId="1">
    <nc r="D17">
      <v>7337</v>
    </nc>
  </rcc>
  <rcc rId="25505" sId="1">
    <nc r="D18">
      <v>5903</v>
    </nc>
  </rcc>
  <rcc rId="25506" sId="1">
    <nc r="D20">
      <v>11527</v>
    </nc>
  </rcc>
  <rcc rId="25507" sId="1">
    <nc r="D21">
      <v>3215</v>
    </nc>
  </rcc>
  <rcc rId="25508" sId="1">
    <nc r="D22">
      <v>10058</v>
    </nc>
  </rcc>
  <rcc rId="25509" sId="1">
    <nc r="D23">
      <v>12281</v>
    </nc>
  </rcc>
  <rcc rId="25510" sId="1">
    <nc r="D24">
      <v>13095</v>
    </nc>
  </rcc>
  <rcc rId="25511" sId="1">
    <nc r="D40">
      <v>3950</v>
    </nc>
  </rcc>
  <rcc rId="25512" sId="1">
    <nc r="D41">
      <v>3708</v>
    </nc>
  </rcc>
  <rcc rId="25513" sId="1">
    <nc r="D43">
      <v>18914</v>
    </nc>
  </rcc>
  <rcc rId="25514" sId="1">
    <nc r="D44">
      <v>13559</v>
    </nc>
  </rcc>
  <rcc rId="25515" sId="1">
    <nc r="D46">
      <v>14880</v>
    </nc>
  </rcc>
  <rcc rId="25516" sId="1">
    <nc r="D47">
      <v>2459</v>
    </nc>
  </rcc>
  <rcc rId="25517" sId="1">
    <nc r="D48">
      <v>27251</v>
    </nc>
  </rcc>
  <rcc rId="25518" sId="1">
    <nc r="D49">
      <v>22560</v>
    </nc>
  </rcc>
  <rcc rId="25519" sId="1">
    <nc r="D50">
      <v>10243</v>
    </nc>
  </rcc>
  <rcc rId="25520" sId="1">
    <nc r="D56">
      <v>12087</v>
    </nc>
  </rcc>
  <rcc rId="25521" sId="1">
    <nc r="D57">
      <v>7009</v>
    </nc>
  </rcc>
  <rcc rId="25522" sId="1">
    <nc r="D58">
      <v>1388</v>
    </nc>
  </rcc>
  <rcc rId="25523" sId="16">
    <nc r="E9">
      <v>1436</v>
    </nc>
  </rcc>
  <rcc rId="25524" sId="16">
    <nc r="E4">
      <v>877</v>
    </nc>
  </rcc>
  <rcc rId="25525" sId="16">
    <nc r="E8">
      <v>735</v>
    </nc>
  </rcc>
  <rcc rId="25526" sId="16">
    <nc r="E7">
      <v>10326</v>
    </nc>
  </rcc>
  <rcc rId="25527" sId="16">
    <nc r="E11">
      <v>26450</v>
    </nc>
  </rcc>
  <rcc rId="25528" sId="16">
    <nc r="E12">
      <v>16185</v>
    </nc>
  </rcc>
  <rcc rId="25529" sId="16">
    <nc r="E13">
      <v>24624</v>
    </nc>
  </rcc>
  <rcc rId="25530" sId="16">
    <nc r="E15">
      <v>1384</v>
    </nc>
  </rcc>
  <rcc rId="25531" sId="16">
    <nc r="E16">
      <v>8102</v>
    </nc>
  </rcc>
  <rcc rId="25532" sId="16">
    <nc r="E17">
      <v>26216</v>
    </nc>
  </rcc>
  <rcc rId="25533" sId="16">
    <nc r="E18">
      <v>1417</v>
    </nc>
  </rcc>
  <rcc rId="25534" sId="16">
    <nc r="E19">
      <v>19855</v>
    </nc>
  </rcc>
  <rcc rId="25535" sId="16">
    <nc r="E21">
      <v>618</v>
    </nc>
  </rcc>
  <rcc rId="25536" sId="16">
    <nc r="E26">
      <v>14386</v>
    </nc>
  </rcc>
  <rcc rId="25537" sId="16">
    <nc r="E24">
      <v>26753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548" sId="10" numFmtId="34">
    <oc r="C8">
      <v>2427.3000000000002</v>
    </oc>
    <nc r="C8">
      <v>2415.6</v>
    </nc>
  </rcc>
  <rcc rId="25549" sId="10" numFmtId="34">
    <oc r="C9">
      <v>0</v>
    </oc>
    <nc r="C9">
      <v>1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560" sId="16">
    <nc r="E20">
      <v>40534</v>
    </nc>
  </rcc>
  <rcc rId="25561" sId="16">
    <nc r="E25">
      <v>74478</v>
    </nc>
  </rcc>
  <rfmt sheetId="16" sqref="F24:F26">
    <dxf>
      <fill>
        <patternFill>
          <bgColor rgb="FFFFC000"/>
        </patternFill>
      </fill>
    </dxf>
  </rfmt>
  <rfmt sheetId="16" sqref="B24:F27">
    <dxf>
      <fill>
        <patternFill>
          <bgColor theme="0"/>
        </patternFill>
      </fill>
    </dxf>
  </rfmt>
  <rcc rId="25562" sId="16" numFmtId="19">
    <oc r="E2">
      <v>45007</v>
    </oc>
    <nc r="E2">
      <v>45006</v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563" sId="3">
    <nc r="E7">
      <v>12790</v>
    </nc>
  </rcc>
  <rcc rId="25564" sId="3">
    <nc r="E8">
      <v>540</v>
    </nc>
  </rcc>
  <rcc rId="25565" sId="3">
    <nc r="E9">
      <v>14730</v>
    </nc>
  </rcc>
  <rcc rId="25566" sId="3">
    <nc r="E10">
      <v>13130</v>
    </nc>
  </rcc>
  <rcc rId="25567" sId="3">
    <nc r="E11">
      <v>880</v>
    </nc>
  </rcc>
  <rcc rId="25568" sId="3">
    <nc r="E12">
      <v>28470</v>
    </nc>
  </rcc>
  <rcc rId="25569" sId="3">
    <nc r="E13">
      <v>10205</v>
    </nc>
  </rcc>
  <rcc rId="25570" sId="3">
    <nc r="E14">
      <v>17530</v>
    </nc>
  </rcc>
  <rcc rId="25571" sId="3">
    <nc r="E15">
      <v>2920</v>
    </nc>
  </rcc>
  <rcc rId="25572" sId="3">
    <nc r="E16">
      <v>76875</v>
    </nc>
  </rcc>
  <rcc rId="25573" sId="3">
    <nc r="E17">
      <v>38835</v>
    </nc>
  </rcc>
  <rcc rId="25574" sId="3">
    <nc r="E18">
      <v>14675</v>
    </nc>
  </rcc>
  <rcc rId="25575" sId="3">
    <nc r="E19">
      <v>150680</v>
    </nc>
  </rcc>
  <rcc rId="25576" sId="3">
    <nc r="E20">
      <v>5965</v>
    </nc>
  </rcc>
  <rcc rId="25577" sId="3">
    <nc r="E21">
      <v>12620</v>
    </nc>
  </rcc>
  <rcc rId="25578" sId="3">
    <nc r="E22">
      <v>12730</v>
    </nc>
  </rcc>
  <rcc rId="25579" sId="3">
    <nc r="E23">
      <v>37820</v>
    </nc>
  </rcc>
  <rcc rId="25580" sId="3">
    <nc r="E24">
      <v>52785</v>
    </nc>
  </rcc>
  <rcc rId="25581" sId="3">
    <nc r="E25">
      <v>11720</v>
    </nc>
  </rcc>
  <rcc rId="25582" sId="3">
    <nc r="E26">
      <v>15</v>
    </nc>
  </rcc>
  <rcc rId="25583" sId="3">
    <nc r="E27">
      <v>27520</v>
    </nc>
  </rcc>
  <rcc rId="25584" sId="3">
    <nc r="E28">
      <v>30715</v>
    </nc>
  </rcc>
  <rcc rId="25585" sId="3">
    <nc r="E29">
      <v>31260</v>
    </nc>
  </rcc>
  <rcc rId="25586" sId="3">
    <nc r="E30">
      <v>29245</v>
    </nc>
  </rcc>
  <rcc rId="25587" sId="3">
    <nc r="E31">
      <v>62315</v>
    </nc>
  </rcc>
  <rcc rId="25588" sId="4">
    <nc r="E7">
      <v>8080</v>
    </nc>
  </rcc>
  <rcc rId="25589" sId="4">
    <nc r="E8">
      <v>50855</v>
    </nc>
  </rcc>
  <rcc rId="25590" sId="4">
    <nc r="E9">
      <v>4625</v>
    </nc>
  </rcc>
  <rcc rId="25591" sId="4">
    <nc r="E10">
      <v>21545</v>
    </nc>
  </rcc>
  <rcc rId="25592" sId="4">
    <nc r="E11">
      <v>13200</v>
    </nc>
  </rcc>
  <rcc rId="25593" sId="4">
    <nc r="E12">
      <v>45400</v>
    </nc>
  </rcc>
  <rcc rId="25594" sId="4">
    <nc r="E13">
      <v>17130</v>
    </nc>
  </rcc>
  <rcc rId="25595" sId="4">
    <nc r="E14">
      <v>9360</v>
    </nc>
  </rcc>
  <rcc rId="25596" sId="4">
    <nc r="E15">
      <v>26180</v>
    </nc>
  </rcc>
  <rcc rId="25597" sId="4">
    <nc r="E16">
      <v>25020</v>
    </nc>
  </rcc>
  <rcc rId="25598" sId="4">
    <nc r="E17">
      <v>29560</v>
    </nc>
  </rcc>
  <rcc rId="25599" sId="4">
    <nc r="E18">
      <v>31570</v>
    </nc>
  </rcc>
  <rcc rId="25600" sId="4">
    <nc r="E19">
      <v>52195</v>
    </nc>
  </rcc>
  <rcc rId="25601" sId="4">
    <nc r="E20">
      <v>3880</v>
    </nc>
  </rcc>
  <rcc rId="25602" sId="4">
    <nc r="E21">
      <v>8005</v>
    </nc>
  </rcc>
  <rcc rId="25603" sId="4">
    <nc r="E22">
      <v>21510</v>
    </nc>
  </rcc>
  <rcc rId="25604" sId="4">
    <nc r="E23">
      <v>49040</v>
    </nc>
  </rcc>
  <rcc rId="25605" sId="4">
    <nc r="E24">
      <v>28740</v>
    </nc>
  </rcc>
  <rcc rId="25606" sId="4">
    <nc r="E25">
      <v>33605</v>
    </nc>
  </rcc>
  <rcc rId="25607" sId="4">
    <nc r="E26">
      <v>16330</v>
    </nc>
  </rcc>
  <rcc rId="25608" sId="4">
    <nc r="E27">
      <v>14500</v>
    </nc>
  </rcc>
  <rcc rId="25609" sId="4">
    <nc r="E28">
      <v>57200</v>
    </nc>
  </rcc>
  <rcc rId="25610" sId="4">
    <nc r="E29">
      <v>33405</v>
    </nc>
  </rcc>
  <rcc rId="25611" sId="4">
    <nc r="E31">
      <v>20935</v>
    </nc>
  </rcc>
  <rfmt sheetId="4" sqref="E30" start="0" length="2147483647">
    <dxf>
      <font>
        <color rgb="FFFF0000"/>
      </font>
    </dxf>
  </rfmt>
  <rfmt sheetId="4" sqref="E30" start="0" length="2147483647">
    <dxf>
      <font>
        <color auto="1"/>
      </font>
    </dxf>
  </rfmt>
  <rfmt sheetId="4" sqref="E30">
    <dxf>
      <fill>
        <patternFill>
          <bgColor rgb="FFFFFF00"/>
        </patternFill>
      </fill>
    </dxf>
  </rfmt>
  <rcc rId="25612" sId="4">
    <nc r="E32">
      <v>28470</v>
    </nc>
  </rcc>
  <rcc rId="25613" sId="4">
    <nc r="E33">
      <v>37805</v>
    </nc>
  </rcc>
  <rcc rId="25614" sId="4">
    <nc r="E34">
      <v>17905</v>
    </nc>
  </rcc>
  <rcc rId="25615" sId="4">
    <nc r="E35">
      <v>11630</v>
    </nc>
  </rcc>
  <rcc rId="25616" sId="4">
    <nc r="E36">
      <v>46515</v>
    </nc>
  </rcc>
  <rcc rId="25617" sId="4">
    <nc r="E37">
      <v>38120</v>
    </nc>
  </rcc>
  <rcc rId="25618" sId="4">
    <nc r="E38">
      <v>11315</v>
    </nc>
  </rcc>
  <rcc rId="25619" sId="4">
    <nc r="E39">
      <v>42185</v>
    </nc>
  </rcc>
  <rcc rId="25620" sId="4">
    <nc r="E40">
      <v>37045</v>
    </nc>
  </rcc>
  <rcc rId="25621" sId="4">
    <nc r="E41">
      <v>4265</v>
    </nc>
  </rcc>
  <rcc rId="25622" sId="4">
    <nc r="E42">
      <v>98100</v>
    </nc>
  </rcc>
  <rcc rId="25623" sId="4">
    <nc r="E43">
      <v>8275</v>
    </nc>
  </rcc>
  <rcc rId="25624" sId="4">
    <nc r="E44">
      <v>1325</v>
    </nc>
  </rcc>
  <rcc rId="25625" sId="4">
    <nc r="E45">
      <v>86575</v>
    </nc>
  </rcc>
  <rcc rId="25626" sId="4">
    <nc r="E46">
      <v>8355</v>
    </nc>
  </rcc>
  <rcc rId="25627" sId="4">
    <nc r="E47">
      <v>10785</v>
    </nc>
  </rcc>
  <rcc rId="25628" sId="4">
    <nc r="E48">
      <v>54515</v>
    </nc>
  </rcc>
  <rcc rId="25629" sId="4">
    <nc r="E49">
      <v>13980</v>
    </nc>
  </rcc>
  <rcc rId="25630" sId="4">
    <nc r="E50">
      <v>31385</v>
    </nc>
  </rcc>
  <rcc rId="25631" sId="4">
    <nc r="E51">
      <v>14755</v>
    </nc>
  </rcc>
  <rcc rId="25632" sId="4">
    <nc r="E52">
      <v>9525</v>
    </nc>
  </rcc>
  <rcc rId="25633" sId="4">
    <nc r="E53">
      <v>19300</v>
    </nc>
  </rcc>
  <rcc rId="25634" sId="4">
    <nc r="E54">
      <v>5770</v>
    </nc>
  </rcc>
  <rcc rId="25635" sId="4">
    <nc r="E55">
      <v>52525</v>
    </nc>
  </rcc>
  <rcc rId="25636" sId="4">
    <nc r="E56">
      <v>49185</v>
    </nc>
  </rcc>
  <rcc rId="25637" sId="4">
    <nc r="E57">
      <v>5415</v>
    </nc>
  </rcc>
  <rcc rId="25638" sId="4">
    <nc r="E58">
      <v>28125</v>
    </nc>
  </rcc>
  <rcc rId="25639" sId="4">
    <nc r="E59">
      <v>12250</v>
    </nc>
  </rcc>
  <rcc rId="25640" sId="4">
    <nc r="E30">
      <v>50985</v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E10">
    <dxf>
      <fill>
        <patternFill patternType="solid">
          <bgColor rgb="FFFFFF00"/>
        </patternFill>
      </fill>
    </dxf>
  </rfmt>
  <rcc rId="25641" sId="2">
    <nc r="E6">
      <v>1040</v>
    </nc>
  </rcc>
  <rcc rId="25642" sId="2">
    <nc r="E7">
      <v>22595</v>
    </nc>
  </rcc>
  <rcc rId="25643" sId="2">
    <nc r="E8">
      <v>19615</v>
    </nc>
  </rcc>
  <rcc rId="25644" sId="2">
    <nc r="E9">
      <v>23395</v>
    </nc>
  </rcc>
  <rcc rId="25645" sId="2">
    <nc r="E11">
      <v>26345</v>
    </nc>
  </rcc>
  <rcc rId="25646" sId="2">
    <nc r="E12">
      <v>20015</v>
    </nc>
  </rcc>
  <rcc rId="25647" sId="2">
    <nc r="E13">
      <v>28685</v>
    </nc>
  </rcc>
  <rcc rId="25648" sId="2">
    <nc r="E14">
      <v>20760</v>
    </nc>
  </rcc>
  <rcc rId="25649" sId="2">
    <nc r="E15">
      <v>39210</v>
    </nc>
  </rcc>
  <rcc rId="25650" sId="2">
    <nc r="E16">
      <v>43305</v>
    </nc>
  </rcc>
  <rcc rId="25651" sId="2">
    <nc r="E17">
      <v>32605</v>
    </nc>
  </rcc>
  <rcc rId="25652" sId="2">
    <nc r="E18">
      <v>15795</v>
    </nc>
  </rcc>
  <rcc rId="25653" sId="2">
    <nc r="E19">
      <v>2390</v>
    </nc>
  </rcc>
  <rcc rId="25654" sId="2">
    <nc r="E20">
      <v>2165</v>
    </nc>
  </rcc>
  <rcc rId="25655" sId="2">
    <nc r="E21">
      <v>26825</v>
    </nc>
  </rcc>
  <rcc rId="25656" sId="2">
    <nc r="E22">
      <v>6560</v>
    </nc>
  </rcc>
  <rcc rId="25657" sId="2">
    <nc r="E23">
      <v>420</v>
    </nc>
  </rcc>
  <rcc rId="25658" sId="2">
    <nc r="E24">
      <v>7395</v>
    </nc>
  </rcc>
  <rcc rId="25659" sId="2">
    <nc r="E25">
      <v>13810</v>
    </nc>
  </rcc>
  <rcc rId="25660" sId="2">
    <nc r="E26">
      <v>12470</v>
    </nc>
  </rcc>
  <rcc rId="25661" sId="2">
    <nc r="E27">
      <v>49240</v>
    </nc>
  </rcc>
  <rcc rId="25662" sId="2">
    <nc r="E28">
      <v>11675</v>
    </nc>
  </rcc>
  <rcc rId="25663" sId="2">
    <nc r="E29">
      <v>60540</v>
    </nc>
  </rcc>
  <rcc rId="25664" sId="2">
    <nc r="E30">
      <v>7585</v>
    </nc>
  </rcc>
  <rcc rId="25665" sId="2">
    <nc r="E31">
      <v>2345</v>
    </nc>
  </rcc>
  <rcc rId="25666" sId="2">
    <nc r="E32">
      <v>24960</v>
    </nc>
  </rcc>
  <rcc rId="25667" sId="2">
    <nc r="E34">
      <v>46345</v>
    </nc>
  </rcc>
  <rcc rId="25668" sId="2">
    <nc r="E35">
      <v>55580</v>
    </nc>
  </rcc>
  <rcc rId="25669" sId="2">
    <nc r="E36">
      <v>13625</v>
    </nc>
  </rcc>
  <rcc rId="25670" sId="2">
    <nc r="E37">
      <v>3465</v>
    </nc>
  </rcc>
  <rcc rId="25671" sId="2">
    <nc r="E38">
      <v>40105</v>
    </nc>
  </rcc>
  <rcc rId="25672" sId="2">
    <nc r="E39">
      <v>30175</v>
    </nc>
  </rcc>
  <rcc rId="25673" sId="2">
    <nc r="E40">
      <v>28725</v>
    </nc>
  </rcc>
  <rcc rId="25674" sId="2">
    <nc r="E41">
      <v>30180</v>
    </nc>
  </rcc>
  <rcc rId="25675" sId="2">
    <nc r="E42">
      <v>30880</v>
    </nc>
  </rcc>
  <rcc rId="25676" sId="2">
    <nc r="E43">
      <v>5610</v>
    </nc>
  </rcc>
  <rcc rId="25677" sId="2">
    <nc r="E44">
      <v>32690</v>
    </nc>
  </rcc>
  <rcc rId="25678" sId="2">
    <nc r="E45">
      <v>21925</v>
    </nc>
  </rcc>
  <rcc rId="25679" sId="2">
    <nc r="E46">
      <v>41045</v>
    </nc>
  </rcc>
  <rcc rId="25680" sId="2">
    <nc r="E47">
      <v>51705</v>
    </nc>
  </rcc>
  <rcc rId="25681" sId="2">
    <nc r="E48">
      <v>41455</v>
    </nc>
  </rcc>
  <rcc rId="25682" sId="2">
    <nc r="E49">
      <v>8425</v>
    </nc>
  </rcc>
  <rcc rId="25683" sId="2">
    <nc r="E50">
      <v>75660</v>
    </nc>
  </rcc>
  <rcc rId="25684" sId="2">
    <nc r="E51">
      <v>9180</v>
    </nc>
  </rcc>
  <rcc rId="25685" sId="2">
    <nc r="E52">
      <v>11025</v>
    </nc>
  </rcc>
  <rcc rId="25686" sId="2">
    <nc r="E53">
      <v>20035</v>
    </nc>
  </rcc>
  <rcc rId="25687" sId="2">
    <nc r="E54">
      <v>10805</v>
    </nc>
  </rcc>
  <rcc rId="25688" sId="2">
    <nc r="E55">
      <v>44455</v>
    </nc>
  </rcc>
  <rcc rId="25689" sId="2">
    <nc r="E56">
      <v>10755</v>
    </nc>
  </rcc>
  <rcc rId="25690" sId="2">
    <nc r="E57">
      <v>83670</v>
    </nc>
  </rcc>
  <rcc rId="25691" sId="2">
    <nc r="E58">
      <v>22815</v>
    </nc>
  </rcc>
  <rcc rId="25692" sId="2">
    <nc r="E59">
      <v>22380</v>
    </nc>
  </rcc>
  <rcc rId="25693" sId="2">
    <nc r="E60">
      <v>12845</v>
    </nc>
  </rcc>
  <rcc rId="25694" sId="2">
    <nc r="E61">
      <v>69935</v>
    </nc>
  </rcc>
  <rcc rId="25695" sId="2">
    <nc r="E62">
      <v>13475</v>
    </nc>
  </rcc>
  <rcc rId="25696" sId="2">
    <nc r="E63">
      <v>2115</v>
    </nc>
  </rcc>
  <rcc rId="25697" sId="2">
    <nc r="E64">
      <v>20095</v>
    </nc>
  </rcc>
  <rcc rId="25698" sId="2">
    <nc r="E65">
      <v>64235</v>
    </nc>
  </rcc>
  <rcc rId="25699" sId="2">
    <nc r="E66">
      <v>29395</v>
    </nc>
  </rcc>
  <rcc rId="25700" sId="2">
    <nc r="E67">
      <v>7505</v>
    </nc>
  </rcc>
  <rcc rId="25701" sId="2">
    <nc r="E68">
      <v>26155</v>
    </nc>
  </rcc>
  <rcc rId="25702" sId="2">
    <nc r="E69">
      <v>54395</v>
    </nc>
  </rcc>
  <rcc rId="25703" sId="2">
    <nc r="E70">
      <v>85565</v>
    </nc>
  </rcc>
  <rcc rId="25704" sId="2">
    <nc r="E71">
      <v>36365</v>
    </nc>
  </rcc>
  <rcc rId="25705" sId="2">
    <nc r="E72">
      <v>5450</v>
    </nc>
  </rcc>
  <rcc rId="25706" sId="2">
    <nc r="E73">
      <v>54915</v>
    </nc>
  </rcc>
  <rcc rId="25707" sId="2">
    <nc r="E74">
      <v>9365</v>
    </nc>
  </rcc>
  <rcc rId="25708" sId="2">
    <nc r="E75">
      <v>270</v>
    </nc>
  </rcc>
  <rcc rId="25709" sId="2">
    <nc r="E76">
      <v>25600</v>
    </nc>
  </rcc>
  <rcc rId="25710" sId="2">
    <nc r="E77">
      <v>17450</v>
    </nc>
  </rcc>
  <rcc rId="25711" sId="2">
    <nc r="E78">
      <v>35750</v>
    </nc>
  </rcc>
  <rcc rId="25712" sId="2">
    <nc r="E79">
      <v>7425</v>
    </nc>
  </rcc>
  <rcc rId="25713" sId="2">
    <nc r="E80">
      <v>27970</v>
    </nc>
  </rcc>
  <rcc rId="25714" sId="2">
    <nc r="E81">
      <v>9785</v>
    </nc>
  </rcc>
  <rcc rId="25715" sId="2">
    <nc r="E83">
      <v>7435</v>
    </nc>
  </rcc>
  <rcc rId="25716" sId="2">
    <nc r="E84">
      <v>11820</v>
    </nc>
  </rcc>
  <rcc rId="25717" sId="2">
    <nc r="E85">
      <v>9160</v>
    </nc>
  </rcc>
  <rcc rId="25718" sId="2">
    <nc r="E86">
      <v>36245</v>
    </nc>
  </rcc>
  <rcc rId="25719" sId="2">
    <nc r="E87">
      <v>35305</v>
    </nc>
  </rcc>
  <rcc rId="25720" sId="2">
    <nc r="E88">
      <v>18675</v>
    </nc>
  </rcc>
  <rcc rId="25721" sId="2">
    <nc r="E89">
      <v>67375</v>
    </nc>
  </rcc>
  <rcc rId="25722" sId="2">
    <nc r="E90">
      <v>59960</v>
    </nc>
  </rcc>
  <rcc rId="25723" sId="2">
    <nc r="E91">
      <v>12785</v>
    </nc>
  </rcc>
  <rcc rId="25724" sId="2">
    <nc r="E92">
      <v>12210</v>
    </nc>
  </rcc>
  <rcc rId="25725" sId="2">
    <nc r="E93">
      <v>655</v>
    </nc>
  </rcc>
  <rcc rId="25726" sId="2">
    <nc r="E94">
      <v>35935</v>
    </nc>
  </rcc>
  <rcc rId="25727" sId="2">
    <nc r="E95">
      <v>13750</v>
    </nc>
  </rcc>
  <rcc rId="25728" sId="2">
    <nc r="E96">
      <v>40975</v>
    </nc>
  </rcc>
  <rcc rId="25729" sId="2">
    <nc r="E97">
      <v>24475</v>
    </nc>
  </rcc>
  <rcc rId="25730" sId="2">
    <nc r="E98">
      <v>9725</v>
    </nc>
  </rcc>
  <rcc rId="25731" sId="2">
    <nc r="E99">
      <v>12315</v>
    </nc>
  </rcc>
  <rcc rId="25732" sId="2">
    <nc r="E100">
      <v>4750</v>
    </nc>
  </rcc>
  <rcc rId="25733" sId="2">
    <nc r="E101">
      <v>13155</v>
    </nc>
  </rcc>
  <rcc rId="25734" sId="2">
    <nc r="E102">
      <v>51650</v>
    </nc>
  </rcc>
  <rcc rId="25735" sId="2">
    <nc r="E103">
      <v>6300</v>
    </nc>
  </rcc>
  <rcc rId="25736" sId="2">
    <nc r="E104">
      <v>21675</v>
    </nc>
  </rcc>
  <rcc rId="25737" sId="2">
    <nc r="E105">
      <v>20575</v>
    </nc>
  </rcc>
  <rcc rId="25738" sId="2">
    <nc r="E106">
      <v>89925</v>
    </nc>
  </rcc>
  <rfmt sheetId="2" sqref="E107">
    <dxf>
      <fill>
        <patternFill>
          <bgColor rgb="FFFFFF00"/>
        </patternFill>
      </fill>
    </dxf>
  </rfmt>
  <rcc rId="25739" sId="2">
    <nc r="E108">
      <v>29710</v>
    </nc>
  </rcc>
  <rcc rId="25740" sId="2">
    <nc r="E107">
      <v>11055</v>
    </nc>
  </rcc>
  <rfmt sheetId="2" sqref="E107">
    <dxf>
      <fill>
        <patternFill>
          <bgColor theme="0"/>
        </patternFill>
      </fill>
    </dxf>
  </rfmt>
  <rcc rId="25741" sId="2">
    <nc r="E109">
      <v>19825</v>
    </nc>
  </rcc>
  <rcc rId="25742" sId="2">
    <nc r="E110">
      <v>9665</v>
    </nc>
  </rcc>
  <rcc rId="25743" sId="2">
    <nc r="E111">
      <v>23515</v>
    </nc>
  </rcc>
  <rcc rId="25744" sId="2">
    <nc r="E112">
      <v>16720</v>
    </nc>
  </rcc>
  <rcc rId="25745" sId="2">
    <nc r="E113">
      <v>55955</v>
    </nc>
  </rcc>
  <rcc rId="25746" sId="2">
    <nc r="E114">
      <v>15225</v>
    </nc>
  </rcc>
  <rcc rId="25747" sId="2">
    <nc r="E115">
      <v>47905</v>
    </nc>
  </rcc>
  <rcc rId="25748" sId="2">
    <nc r="E116">
      <v>20380</v>
    </nc>
  </rcc>
  <rcc rId="25749" sId="2">
    <nc r="E117">
      <v>7975</v>
    </nc>
  </rcc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750" sId="2">
    <nc r="E10">
      <v>108975</v>
    </nc>
  </rcc>
  <rcc rId="25751" sId="2">
    <oc r="E49">
      <v>8425</v>
    </oc>
    <nc r="E49">
      <v>88425</v>
    </nc>
  </rcc>
  <rcc rId="25752" sId="2">
    <oc r="E37">
      <v>3465</v>
    </oc>
    <nc r="E37">
      <v>34965</v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753" sId="5">
    <nc r="E6">
      <v>13470</v>
    </nc>
  </rcc>
  <rcc rId="25754" sId="5">
    <nc r="E7">
      <v>5415</v>
    </nc>
  </rcc>
  <rcc rId="25755" sId="5">
    <nc r="E8">
      <v>13475</v>
    </nc>
  </rcc>
  <rcc rId="25756" sId="5">
    <nc r="E9">
      <v>9760</v>
    </nc>
  </rcc>
  <rcc rId="25757" sId="5">
    <nc r="E10">
      <v>19220</v>
    </nc>
  </rcc>
  <rcc rId="25758" sId="5">
    <nc r="E11">
      <v>45560</v>
    </nc>
  </rcc>
  <rcc rId="25759" sId="5">
    <nc r="E12">
      <v>19485</v>
    </nc>
  </rcc>
  <rcc rId="25760" sId="5">
    <nc r="E13">
      <v>13310</v>
    </nc>
  </rcc>
  <rcc rId="25761" sId="5">
    <nc r="E14">
      <v>70105</v>
    </nc>
  </rcc>
  <rcc rId="25762" sId="5">
    <nc r="E15">
      <v>20245</v>
    </nc>
  </rcc>
  <rcc rId="25763" sId="5">
    <nc r="E16">
      <v>6265</v>
    </nc>
  </rcc>
  <rcc rId="25764" sId="5">
    <nc r="E17">
      <v>32625</v>
    </nc>
  </rcc>
  <rcc rId="25765" sId="5">
    <nc r="E18">
      <v>17940</v>
    </nc>
  </rcc>
  <rcc rId="25766" sId="5">
    <nc r="E19">
      <v>12515</v>
    </nc>
  </rcc>
  <rcc rId="25767" sId="5">
    <nc r="E20">
      <v>52225</v>
    </nc>
  </rcc>
  <rcc rId="25768" sId="5">
    <nc r="E21">
      <v>69885</v>
    </nc>
  </rcc>
  <rcc rId="25769" sId="5">
    <nc r="E22">
      <v>51885</v>
    </nc>
  </rcc>
  <rcc rId="25770" sId="5">
    <nc r="E23">
      <v>10985</v>
    </nc>
  </rcc>
  <rcc rId="25771" sId="5">
    <nc r="E24">
      <v>7480</v>
    </nc>
  </rcc>
  <rcc rId="25772" sId="5">
    <nc r="E25">
      <v>14560</v>
    </nc>
  </rcc>
  <rcc rId="25773" sId="5">
    <nc r="E26">
      <v>8835</v>
    </nc>
  </rcc>
  <rcc rId="25774" sId="5">
    <nc r="E27">
      <v>3325</v>
    </nc>
  </rcc>
  <rcc rId="25775" sId="5">
    <nc r="E28">
      <v>6055</v>
    </nc>
  </rcc>
  <rcc rId="25776" sId="5">
    <nc r="E29">
      <v>20540</v>
    </nc>
  </rcc>
  <rcc rId="25777" sId="5">
    <nc r="E30">
      <v>60765</v>
    </nc>
  </rcc>
  <rcc rId="25778" sId="5">
    <nc r="E31">
      <v>19335</v>
    </nc>
  </rcc>
  <rcc rId="25779" sId="5">
    <nc r="E32">
      <v>18550</v>
    </nc>
  </rcc>
  <rcc rId="25780" sId="5">
    <nc r="E33">
      <v>54840</v>
    </nc>
  </rcc>
  <rcc rId="25781" sId="5">
    <nc r="E34">
      <v>13260</v>
    </nc>
  </rcc>
  <rcc rId="25782" sId="5">
    <nc r="E35">
      <v>10505</v>
    </nc>
  </rcc>
  <rcc rId="25783" sId="5">
    <nc r="E36">
      <v>68800</v>
    </nc>
  </rcc>
  <rcc rId="25784" sId="5">
    <nc r="E37">
      <v>26285</v>
    </nc>
  </rcc>
  <rcc rId="25785" sId="5">
    <nc r="E38">
      <v>90675</v>
    </nc>
  </rcc>
  <rcc rId="25786" sId="5">
    <nc r="E39">
      <v>11930</v>
    </nc>
  </rcc>
  <rcc rId="25787" sId="5">
    <nc r="E40">
      <v>64270</v>
    </nc>
  </rcc>
  <rcc rId="25788" sId="5">
    <nc r="E41">
      <v>18600</v>
    </nc>
  </rcc>
  <rcc rId="25789" sId="5">
    <nc r="E42">
      <v>106715</v>
    </nc>
  </rcc>
  <rcc rId="25790" sId="5">
    <nc r="E43">
      <v>13630</v>
    </nc>
  </rcc>
  <rcc rId="25791" sId="5">
    <nc r="E44">
      <v>23535</v>
    </nc>
  </rcc>
  <rcc rId="25792" sId="5">
    <nc r="E45">
      <v>19820</v>
    </nc>
  </rcc>
  <rcc rId="25793" sId="5">
    <nc r="E47">
      <v>20</v>
    </nc>
  </rcc>
  <rcc rId="25794" sId="5">
    <nc r="E48">
      <v>9750</v>
    </nc>
  </rcc>
  <rcc rId="25795" sId="5">
    <nc r="E49">
      <v>24980</v>
    </nc>
  </rcc>
  <rcc rId="25796" sId="5">
    <nc r="E50">
      <v>34220</v>
    </nc>
  </rcc>
  <rcc rId="25797" sId="5">
    <nc r="E51">
      <v>18775</v>
    </nc>
  </rcc>
  <rcc rId="25798" sId="5">
    <nc r="E52">
      <v>1320</v>
    </nc>
  </rcc>
  <rcc rId="25799" sId="5">
    <nc r="E53">
      <v>21835</v>
    </nc>
  </rcc>
  <rcc rId="25800" sId="5">
    <nc r="E54">
      <v>36315</v>
    </nc>
  </rcc>
  <rcc rId="25801" sId="5">
    <nc r="E55">
      <v>41400</v>
    </nc>
  </rcc>
  <rcc rId="25802" sId="5">
    <nc r="E56">
      <v>7580</v>
    </nc>
  </rcc>
  <rcc rId="25803" sId="5">
    <nc r="E57">
      <v>261500</v>
    </nc>
  </rcc>
  <rcc rId="25804" sId="5">
    <nc r="E58">
      <v>31680</v>
    </nc>
  </rcc>
  <rcc rId="25805" sId="5">
    <nc r="E59">
      <v>7015</v>
    </nc>
  </rcc>
  <rcc rId="25806" sId="5">
    <nc r="E60">
      <v>66510</v>
    </nc>
  </rcc>
  <rcc rId="25807" sId="5">
    <nc r="E62">
      <v>3305</v>
    </nc>
  </rcc>
  <rcc rId="25808" sId="5">
    <nc r="E63">
      <v>8315</v>
    </nc>
  </rcc>
  <rcc rId="25809" sId="5">
    <nc r="E64">
      <v>800</v>
    </nc>
  </rcc>
  <rcc rId="25810" sId="5">
    <nc r="E65">
      <v>18815</v>
    </nc>
  </rcc>
  <rcc rId="25811" sId="5">
    <nc r="E66">
      <v>6595</v>
    </nc>
  </rcc>
  <rcc rId="25812" sId="5">
    <nc r="E67">
      <v>22670</v>
    </nc>
  </rcc>
  <rcc rId="25813" sId="5">
    <nc r="E68">
      <v>27800</v>
    </nc>
  </rcc>
  <rcc rId="25814" sId="5">
    <nc r="E69">
      <v>5600</v>
    </nc>
  </rcc>
  <rcc rId="25815" sId="5">
    <nc r="E71">
      <v>20400</v>
    </nc>
  </rcc>
  <rcc rId="25816" sId="5">
    <nc r="E72">
      <v>35760</v>
    </nc>
  </rcc>
  <rcc rId="25817" sId="5">
    <nc r="E73">
      <v>32460</v>
    </nc>
  </rcc>
  <rcc rId="25818" sId="5">
    <nc r="E74">
      <v>3790</v>
    </nc>
  </rcc>
  <rcc rId="25819" sId="5">
    <nc r="E75">
      <v>6755</v>
    </nc>
  </rcc>
  <rcc rId="25820" sId="5">
    <nc r="E76">
      <v>5305</v>
    </nc>
  </rcc>
  <rcc rId="25821" sId="5">
    <nc r="E77">
      <v>55750</v>
    </nc>
  </rcc>
  <rcc rId="25822" sId="5">
    <nc r="E78">
      <v>11920</v>
    </nc>
  </rcc>
  <rcc rId="25823" sId="5">
    <nc r="E79">
      <v>11875</v>
    </nc>
  </rcc>
  <rcc rId="25824" sId="5">
    <nc r="E80">
      <v>8455</v>
    </nc>
  </rcc>
  <rcc rId="25825" sId="5">
    <nc r="E81">
      <v>6815</v>
    </nc>
  </rcc>
  <rcc rId="25826" sId="5">
    <nc r="E82">
      <v>10300</v>
    </nc>
  </rcc>
  <rcc rId="25827" sId="5">
    <nc r="E83">
      <v>2030</v>
    </nc>
  </rcc>
  <rcc rId="25828" sId="5">
    <nc r="E84">
      <v>15375</v>
    </nc>
  </rcc>
  <rcc rId="25829" sId="5">
    <nc r="E85">
      <v>100</v>
    </nc>
  </rcc>
  <rcc rId="25830" sId="5">
    <nc r="E86">
      <v>25310</v>
    </nc>
  </rcc>
  <rcc rId="25831" sId="5">
    <nc r="E87">
      <v>27065</v>
    </nc>
  </rcc>
  <rcc rId="25832" sId="5">
    <nc r="E88">
      <v>8600</v>
    </nc>
  </rcc>
  <rcc rId="25833" sId="5">
    <nc r="E89">
      <v>3005</v>
    </nc>
  </rcc>
  <rcc rId="25834" sId="5">
    <nc r="E90">
      <v>34715</v>
    </nc>
  </rcc>
  <rfmt sheetId="5" sqref="E91">
    <dxf>
      <fill>
        <patternFill patternType="solid">
          <bgColor rgb="FFFFFF00"/>
        </patternFill>
      </fill>
    </dxf>
  </rfmt>
  <rcc rId="25835" sId="5">
    <nc r="E92">
      <v>65770</v>
    </nc>
  </rcc>
  <rcc rId="25836" sId="5">
    <nc r="E93">
      <v>39770</v>
    </nc>
  </rcc>
  <rcc rId="25837" sId="5">
    <nc r="E95">
      <v>1365</v>
    </nc>
  </rcc>
  <rcc rId="25838" sId="5">
    <nc r="E96">
      <v>19795</v>
    </nc>
  </rcc>
  <rcc rId="25839" sId="5">
    <nc r="E97">
      <v>8325</v>
    </nc>
  </rcc>
  <rcc rId="25840" sId="5">
    <nc r="E98">
      <v>33795</v>
    </nc>
  </rcc>
  <rcc rId="25841" sId="5">
    <nc r="E99">
      <v>8225</v>
    </nc>
  </rcc>
  <rcc rId="25842" sId="5">
    <nc r="E100">
      <v>43835</v>
    </nc>
  </rcc>
  <rcc rId="25843" sId="5">
    <nc r="E101">
      <v>30560</v>
    </nc>
  </rcc>
  <rcc rId="25844" sId="5">
    <nc r="E102">
      <v>30140</v>
    </nc>
  </rcc>
  <rcc rId="25845" sId="5">
    <nc r="E103">
      <v>16860</v>
    </nc>
  </rcc>
  <rcc rId="25846" sId="5">
    <nc r="E104">
      <v>14280</v>
    </nc>
  </rcc>
  <rcc rId="25847" sId="5">
    <nc r="E105">
      <v>23685</v>
    </nc>
  </rcc>
  <rcc rId="25848" sId="5">
    <nc r="E106">
      <v>4075</v>
    </nc>
  </rcc>
  <rcc rId="25849" sId="5">
    <nc r="E107">
      <v>8920</v>
    </nc>
  </rcc>
  <rcc rId="25850" sId="5">
    <nc r="E108">
      <v>5480</v>
    </nc>
  </rcc>
  <rcc rId="25851" sId="5">
    <nc r="E109">
      <v>97540</v>
    </nc>
  </rcc>
  <rcc rId="25852" sId="5">
    <nc r="E110">
      <v>35065</v>
    </nc>
  </rcc>
  <rcc rId="25853" sId="5">
    <nc r="E111">
      <v>13945</v>
    </nc>
  </rcc>
  <rcc rId="25854" sId="5">
    <nc r="E112">
      <v>25755</v>
    </nc>
  </rcc>
  <rcc rId="25855" sId="5">
    <nc r="E113">
      <v>5050</v>
    </nc>
  </rcc>
  <rcc rId="25856" sId="5">
    <nc r="E114">
      <v>19855</v>
    </nc>
  </rcc>
  <rcc rId="25857" sId="5">
    <nc r="E115">
      <v>11355</v>
    </nc>
  </rcc>
  <rcc rId="25858" sId="5">
    <nc r="E116">
      <v>46685</v>
    </nc>
  </rcc>
  <rcc rId="25859" sId="5">
    <nc r="E117">
      <v>35495</v>
    </nc>
  </rcc>
  <rcc rId="25860" sId="5">
    <nc r="E118">
      <v>95920</v>
    </nc>
  </rcc>
  <rcc rId="25861" sId="5">
    <nc r="E119">
      <v>40055</v>
    </nc>
  </rcc>
  <rcc rId="25862" sId="5">
    <nc r="E120">
      <v>2220</v>
    </nc>
  </rcc>
  <rcc rId="25863" sId="5">
    <nc r="E121">
      <v>86680</v>
    </nc>
  </rcc>
  <rfmt sheetId="5" sqref="E122">
    <dxf>
      <fill>
        <patternFill patternType="solid">
          <bgColor rgb="FFFFFF00"/>
        </patternFill>
      </fill>
    </dxf>
  </rfmt>
  <rcc rId="25864" sId="5">
    <nc r="E123">
      <v>15800</v>
    </nc>
  </rcc>
  <rcc rId="25865" sId="5">
    <nc r="E124">
      <v>5080</v>
    </nc>
  </rcc>
  <rcc rId="25866" sId="5">
    <nc r="E125">
      <v>8530</v>
    </nc>
  </rcc>
  <rcc rId="25867" sId="5">
    <nc r="E126">
      <v>9635</v>
    </nc>
  </rcc>
  <rcc rId="25868" sId="5">
    <nc r="E127">
      <v>30930</v>
    </nc>
  </rcc>
  <rcc rId="25869" sId="5">
    <nc r="E128">
      <v>59950</v>
    </nc>
  </rcc>
  <rcc rId="25870" sId="5">
    <nc r="E129">
      <v>8665</v>
    </nc>
  </rcc>
  <rcc rId="25871" sId="5">
    <nc r="E130">
      <v>15620</v>
    </nc>
  </rcc>
  <rcc rId="25872" sId="5">
    <nc r="E131">
      <v>12205</v>
    </nc>
  </rcc>
  <rcc rId="25873" sId="5">
    <nc r="E132">
      <v>8230</v>
    </nc>
  </rcc>
  <rcc rId="25874" sId="5">
    <nc r="E133">
      <v>9450</v>
    </nc>
  </rcc>
  <rcc rId="25875" sId="5">
    <nc r="E134">
      <v>18945</v>
    </nc>
  </rcc>
  <rcc rId="25876" sId="5">
    <nc r="E135">
      <v>17805</v>
    </nc>
  </rcc>
  <rcc rId="25877" sId="5">
    <nc r="E136">
      <v>30775</v>
    </nc>
  </rcc>
  <rcc rId="25878" sId="5">
    <nc r="E137">
      <v>58350</v>
    </nc>
  </rcc>
  <rcc rId="25879" sId="5">
    <nc r="E138">
      <v>28805</v>
    </nc>
  </rcc>
  <rcc rId="25880" sId="5">
    <nc r="E139">
      <v>28400</v>
    </nc>
  </rcc>
  <rcc rId="25881" sId="5">
    <nc r="E140">
      <v>40475</v>
    </nc>
  </rcc>
  <rcc rId="25882" sId="5">
    <nc r="E141">
      <v>18760</v>
    </nc>
  </rcc>
  <rcc rId="25883" sId="5">
    <nc r="E142">
      <v>9155</v>
    </nc>
  </rcc>
  <rcc rId="25884" sId="5">
    <nc r="E143">
      <v>27050</v>
    </nc>
  </rcc>
  <rcc rId="25885" sId="5">
    <nc r="E144">
      <v>41425</v>
    </nc>
  </rcc>
  <rcc rId="25886" sId="5">
    <nc r="E145">
      <v>57045</v>
    </nc>
  </rcc>
  <rcc rId="25887" sId="5">
    <nc r="E146">
      <v>10415</v>
    </nc>
  </rcc>
  <rcc rId="25888" sId="5">
    <nc r="E147">
      <v>12385</v>
    </nc>
  </rcc>
  <rcc rId="25889" sId="5">
    <nc r="E148">
      <v>29300</v>
    </nc>
  </rcc>
  <rcc rId="25890" sId="5">
    <nc r="E149">
      <v>13635</v>
    </nc>
  </rcc>
  <rcc rId="25891" sId="5">
    <nc r="E150">
      <v>40150</v>
    </nc>
  </rcc>
  <rfmt sheetId="5" sqref="E151">
    <dxf>
      <fill>
        <patternFill>
          <bgColor rgb="FFFFFF00"/>
        </patternFill>
      </fill>
    </dxf>
  </rfmt>
  <rcc rId="25892" sId="5">
    <nc r="E152">
      <v>44270</v>
    </nc>
  </rcc>
  <rcc rId="25893" sId="5">
    <nc r="E153">
      <v>23085</v>
    </nc>
  </rcc>
  <rcc rId="25894" sId="5">
    <nc r="E154">
      <v>1405</v>
    </nc>
  </rcc>
  <rcc rId="25895" sId="5">
    <nc r="E155">
      <v>28815</v>
    </nc>
  </rcc>
  <rcc rId="25896" sId="5">
    <nc r="E156">
      <v>76035</v>
    </nc>
  </rcc>
  <rcc rId="25897" sId="5">
    <nc r="E157">
      <v>24495</v>
    </nc>
  </rcc>
  <rcc rId="25898" sId="5">
    <nc r="E158">
      <v>36040</v>
    </nc>
  </rcc>
  <rcc rId="25899" sId="5">
    <nc r="E159">
      <v>4415</v>
    </nc>
  </rcc>
  <rcc rId="25900" sId="5">
    <nc r="E160">
      <v>7590</v>
    </nc>
  </rcc>
  <rcc rId="25901" sId="5">
    <nc r="E161">
      <v>13365</v>
    </nc>
  </rcc>
  <rcc rId="25902" sId="5">
    <nc r="E162">
      <v>91850</v>
    </nc>
  </rcc>
  <rcc rId="25903" sId="5">
    <nc r="E163">
      <v>73555</v>
    </nc>
  </rcc>
  <rcc rId="25904" sId="5">
    <nc r="E164">
      <v>19730</v>
    </nc>
  </rcc>
  <rcc rId="25905" sId="5">
    <nc r="E165">
      <v>46535</v>
    </nc>
  </rcc>
  <rcc rId="25906" sId="5">
    <nc r="E166">
      <v>28880</v>
    </nc>
  </rcc>
  <rcc rId="25907" sId="5">
    <nc r="E167">
      <v>22840</v>
    </nc>
  </rcc>
  <rcc rId="25908" sId="5">
    <nc r="E168">
      <v>930</v>
    </nc>
  </rcc>
  <rcc rId="25909" sId="5">
    <nc r="E169">
      <v>13250</v>
    </nc>
  </rcc>
  <rcc rId="25910" sId="5">
    <nc r="E170">
      <v>12725</v>
    </nc>
  </rcc>
  <rcc rId="25911" sId="5">
    <nc r="E171">
      <v>10535</v>
    </nc>
  </rcc>
  <rcc rId="25912" sId="5">
    <nc r="E172">
      <v>70280</v>
    </nc>
  </rcc>
  <rcc rId="25913" sId="5">
    <nc r="E173">
      <v>39590</v>
    </nc>
  </rcc>
  <rcc rId="25914" sId="5">
    <nc r="E174">
      <v>19040</v>
    </nc>
  </rcc>
  <rcc rId="25915" sId="5">
    <nc r="E175">
      <v>9955</v>
    </nc>
  </rcc>
  <rcc rId="25916" sId="5">
    <nc r="E176">
      <v>52260</v>
    </nc>
  </rcc>
  <rcc rId="25917" sId="5">
    <nc r="E177">
      <v>44950</v>
    </nc>
  </rcc>
  <rcc rId="25918" sId="5">
    <nc r="E178">
      <v>33070</v>
    </nc>
  </rcc>
  <rfmt sheetId="5" sqref="E179">
    <dxf>
      <fill>
        <patternFill>
          <bgColor rgb="FFFFFF00"/>
        </patternFill>
      </fill>
    </dxf>
  </rfmt>
  <rcc rId="25919" sId="5">
    <nc r="E180">
      <v>48775</v>
    </nc>
  </rcc>
  <rcc rId="25920" sId="5">
    <nc r="E181">
      <v>38755</v>
    </nc>
  </rcc>
  <rcc rId="25921" sId="5">
    <nc r="E182">
      <v>9740</v>
    </nc>
  </rcc>
  <rcc rId="25922" sId="5">
    <nc r="E183">
      <v>8730</v>
    </nc>
  </rcc>
  <rcc rId="25923" sId="5">
    <nc r="E184">
      <v>31205</v>
    </nc>
  </rcc>
  <rcc rId="25924" sId="5">
    <nc r="E185">
      <v>23190</v>
    </nc>
  </rcc>
  <rcc rId="25925" sId="5">
    <nc r="E186">
      <v>10275</v>
    </nc>
  </rcc>
  <rcc rId="25926" sId="5">
    <nc r="E187">
      <v>18165</v>
    </nc>
  </rcc>
  <rcc rId="25927" sId="5">
    <nc r="E188">
      <v>40395</v>
    </nc>
  </rcc>
  <rcc rId="25928" sId="5">
    <nc r="E189">
      <v>13035</v>
    </nc>
  </rcc>
  <rcc rId="25929" sId="5">
    <nc r="E190">
      <v>122170</v>
    </nc>
  </rcc>
  <rcc rId="25930" sId="5">
    <nc r="E191">
      <v>6750</v>
    </nc>
  </rcc>
  <rcc rId="25931" sId="5">
    <nc r="E192">
      <v>25100</v>
    </nc>
  </rcc>
  <rcc rId="25932" sId="5">
    <nc r="E193">
      <v>32500</v>
    </nc>
  </rcc>
  <rcc rId="25933" sId="5">
    <nc r="E194">
      <v>25980</v>
    </nc>
  </rcc>
  <rcc rId="25934" sId="5">
    <nc r="E195">
      <v>10225</v>
    </nc>
  </rcc>
  <rcc rId="25935" sId="5">
    <nc r="E196">
      <v>9900</v>
    </nc>
  </rcc>
  <rcc rId="25936" sId="5">
    <nc r="E197">
      <v>21855</v>
    </nc>
  </rcc>
  <rcc rId="25937" sId="5">
    <nc r="E198">
      <v>9530</v>
    </nc>
  </rcc>
  <rcc rId="25938" sId="5">
    <nc r="E199">
      <v>17410</v>
    </nc>
  </rcc>
  <rcc rId="25939" sId="5">
    <nc r="E200">
      <v>16305</v>
    </nc>
  </rcc>
  <rcc rId="25940" sId="5">
    <nc r="E201">
      <v>22805</v>
    </nc>
  </rcc>
  <rcc rId="25941" sId="5">
    <nc r="E202">
      <v>15405</v>
    </nc>
  </rcc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942" sId="2">
    <oc r="E10">
      <v>108975</v>
    </oc>
    <nc r="E10">
      <v>109620</v>
    </nc>
  </rcc>
  <rfmt sheetId="2" sqref="E10">
    <dxf>
      <fill>
        <patternFill>
          <bgColor theme="0"/>
        </patternFill>
      </fill>
    </dxf>
  </rfmt>
  <rcc rId="25943" sId="4">
    <oc r="E30">
      <v>50985</v>
    </oc>
    <nc r="E30">
      <v>51115</v>
    </nc>
  </rcc>
  <rfmt sheetId="4" sqref="E30">
    <dxf>
      <fill>
        <patternFill>
          <bgColor theme="0"/>
        </patternFill>
      </fill>
    </dxf>
  </rfmt>
  <rcc rId="25944" sId="5">
    <nc r="E91">
      <v>27135</v>
    </nc>
  </rcc>
  <rfmt sheetId="5" sqref="E91">
    <dxf>
      <fill>
        <patternFill>
          <bgColor theme="0"/>
        </patternFill>
      </fill>
    </dxf>
  </rfmt>
  <rfmt sheetId="5" sqref="E122">
    <dxf>
      <fill>
        <patternFill>
          <bgColor theme="0"/>
        </patternFill>
      </fill>
    </dxf>
  </rfmt>
  <rcc rId="25945" sId="5">
    <nc r="E122">
      <v>83455</v>
    </nc>
  </rcc>
  <rfmt sheetId="5" sqref="E151">
    <dxf>
      <fill>
        <patternFill>
          <bgColor theme="0"/>
        </patternFill>
      </fill>
    </dxf>
  </rfmt>
  <rcc rId="25946" sId="5">
    <nc r="E151">
      <v>38815</v>
    </nc>
  </rcc>
  <rfmt sheetId="5" sqref="E179">
    <dxf>
      <fill>
        <patternFill>
          <bgColor theme="0"/>
        </patternFill>
      </fill>
    </dxf>
  </rfmt>
  <rcc rId="25947" sId="5">
    <nc r="E179">
      <v>128690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F24:F26">
    <dxf>
      <fill>
        <patternFill>
          <bgColor rgb="FFFFC000"/>
        </patternFill>
      </fill>
    </dxf>
  </rfmt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958" sId="13" numFmtId="4">
    <oc r="D8">
      <v>259080</v>
    </oc>
    <nc r="D8">
      <v>263623</v>
    </nc>
  </rcc>
  <rcc rId="25959" sId="13" numFmtId="4">
    <oc r="D5">
      <v>3312.27</v>
    </oc>
    <nc r="D5">
      <v>3959.46</v>
    </nc>
  </rcc>
  <rcc rId="25960" sId="13">
    <oc r="E5">
      <f>360.63+25.08</f>
    </oc>
    <nc r="E5">
      <f>238.2+20.52</f>
    </nc>
  </rcc>
  <rcc rId="25961" sId="13">
    <oc r="G5">
      <v>392.37</v>
    </oc>
    <nc r="G5">
      <v>301.56</v>
    </nc>
  </rcc>
  <rcc rId="25962" sId="13">
    <oc r="F7">
      <f>146*3.23</f>
    </oc>
    <nc r="F7">
      <f>147*3.23</f>
    </nc>
  </rcc>
  <rcc rId="25963" sId="13">
    <oc r="E7">
      <f>1602-F7</f>
    </oc>
    <nc r="E7">
      <f>1667-F7</f>
    </nc>
  </rcc>
  <rcc rId="25964" sId="13" numFmtId="4">
    <oc r="E8">
      <v>1710</v>
    </oc>
    <nc r="E8">
      <v>2167</v>
    </nc>
  </rcc>
  <rcc rId="25965" sId="13">
    <oc r="E10">
      <f>'Норматив ээ'!H19-F10</f>
    </oc>
    <nc r="E10">
      <f>'Норматив ээ'!H21-F10</f>
    </nc>
  </rcc>
  <rcc rId="25966" sId="16">
    <nc r="A27" t="inlineStr">
      <is>
        <t>ИТОГО:</t>
      </is>
    </nc>
  </rcc>
  <rcc rId="25967" sId="16" odxf="1" dxf="1">
    <nc r="F27">
      <f>F26+F25+F24+F22+F14+F10+F5</f>
    </nc>
    <odxf>
      <numFmt numFmtId="0" formatCode="General"/>
    </odxf>
    <ndxf>
      <numFmt numFmtId="1" formatCode="0"/>
    </ndxf>
  </rcc>
  <rfmt sheetId="16" sqref="F27">
    <dxf>
      <alignment horizontal="center" readingOrder="0"/>
    </dxf>
  </rfmt>
  <rfmt sheetId="16" sqref="F27" start="0" length="2147483647">
    <dxf>
      <font>
        <b/>
      </font>
    </dxf>
  </rfmt>
  <rfmt sheetId="16" sqref="A27" start="0" length="2147483647">
    <dxf>
      <font>
        <b/>
      </font>
    </dxf>
  </rfmt>
  <rfmt sheetId="16" sqref="A27" start="0" length="0">
    <dxf>
      <border>
        <left style="thin">
          <color indexed="64"/>
        </left>
      </border>
    </dxf>
  </rfmt>
  <rfmt sheetId="16" sqref="E27" start="0" length="0">
    <dxf>
      <border>
        <right style="thin">
          <color indexed="64"/>
        </right>
      </border>
    </dxf>
  </rfmt>
  <rfmt sheetId="16" sqref="A27:E27" start="0" length="0">
    <dxf>
      <border>
        <bottom style="thin">
          <color indexed="64"/>
        </bottom>
      </border>
    </dxf>
  </rfmt>
  <rfmt sheetId="16" sqref="F27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27">
    <dxf>
      <fill>
        <patternFill>
          <bgColor rgb="FFFFFF00"/>
        </patternFill>
      </fill>
    </dxf>
  </rfmt>
  <rcc rId="25968" sId="12">
    <oc r="H19">
      <f>SUM(H15:H18)</f>
    </oc>
    <nc r="H19">
      <f>SUM(H15:H18)</f>
    </nc>
  </rcc>
  <rcc rId="25969" sId="12">
    <oc r="H15">
      <f>Под.6!F203+'Нежил. пом.'!C89</f>
    </oc>
    <nc r="H15">
      <f>Под.6!F203+'Нежелые помещения'!F5</f>
    </nc>
  </rcc>
  <rcc rId="25970" sId="12">
    <oc r="H16">
      <f>'Под. 1 и 2'!F118+'Под. 3'!F32+'Под. 4  и 5'!F60+'Нежил. пом.'!F45</f>
    </oc>
    <nc r="H16">
      <f>'Под. 1 и 2'!F118+'Под. 3'!F32+'Под. 4  и 5'!F60+'Нежелые помещения'!F22+'Нежелые помещения'!F14+'Нежелые помещения'!F10+'Нежелые помещения'!F25+'Нежелые помещения'!F26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981" sId="13">
    <oc r="E10">
      <f>'Норматив ээ'!H21-F10</f>
    </oc>
    <nc r="E10">
      <f>'Норматив ээ'!H19-F10</f>
    </nc>
  </rcc>
  <rcc rId="25982" sId="12">
    <oc r="H17">
      <f>'Общ. счетчики'!G61</f>
    </oc>
    <nc r="H17">
      <f>'Общ. счетчики'!G61+'Нежелые помещения'!F24</f>
    </nc>
  </rcc>
  <rcc rId="25983" sId="12">
    <nc r="I13">
      <f>H13-'Общ. счетчики'!B64</f>
    </nc>
  </rcc>
  <rcc rId="25984" sId="12">
    <oc r="H21">
      <f>I19+H20-H13</f>
    </oc>
    <nc r="H21">
      <f>I19+H20-I13</f>
    </nc>
  </rcc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985" sId="13">
    <oc r="F8">
      <f>146*4.33</f>
    </oc>
    <nc r="F8">
      <f>147*4.33</f>
    </nc>
  </rcc>
  <rfmt sheetId="13" sqref="G7">
    <dxf>
      <numFmt numFmtId="172" formatCode="0.0"/>
    </dxf>
  </rfmt>
  <rfmt sheetId="13" sqref="G8">
    <dxf>
      <numFmt numFmtId="172" formatCode="0.0"/>
    </dxf>
  </rfmt>
  <ris rId="25986" sheetId="18" name="[Лавочкина 13 корпус 1-6 электричество 2023-03.xlsx]Лист3" sheetPosition="17"/>
  <rcc rId="25987" sId="18" odxf="1" dxf="1">
    <nc r="A1" t="inlineStr">
      <is>
        <t>СПРАВОЧНАЯ ИНФОРМАЦИЯ потребление коммунальных услуг в здании по адресу г.Химки, ул.Лавочкина, д.13 март 2023г.</t>
      </is>
    </nc>
    <odxf>
      <font>
        <b val="0"/>
        <sz val="10"/>
        <color auto="1"/>
        <name val="Arial Cyr"/>
        <scheme val="none"/>
      </font>
      <alignment vertical="bottom" readingOrder="0"/>
    </odxf>
    <ndxf>
      <font>
        <b/>
        <sz val="8"/>
        <color auto="1"/>
        <name val="Arial Cyr"/>
        <scheme val="none"/>
      </font>
      <alignment vertical="center" readingOrder="0"/>
    </ndxf>
  </rcc>
  <rfmt sheetId="18" sqref="B1" start="0" length="0">
    <dxf>
      <font>
        <sz val="8"/>
        <color auto="1"/>
        <name val="Arial Cyr"/>
        <scheme val="none"/>
      </font>
      <alignment vertical="center" wrapText="1" readingOrder="0"/>
    </dxf>
  </rfmt>
  <rfmt sheetId="18" sqref="C1" start="0" length="0">
    <dxf>
      <font>
        <sz val="8"/>
        <color auto="1"/>
        <name val="Arial Cyr"/>
        <scheme val="none"/>
      </font>
      <alignment vertical="center" wrapText="1" readingOrder="0"/>
    </dxf>
  </rfmt>
  <rfmt sheetId="18" sqref="D1" start="0" length="0">
    <dxf>
      <font>
        <sz val="8"/>
        <color auto="1"/>
        <name val="Arial Cyr"/>
        <scheme val="none"/>
      </font>
      <alignment vertical="center" wrapText="1" readingOrder="0"/>
    </dxf>
  </rfmt>
  <rfmt sheetId="18" sqref="E1" start="0" length="0">
    <dxf>
      <font>
        <sz val="8"/>
        <color auto="1"/>
        <name val="Arial Cyr"/>
        <scheme val="none"/>
      </font>
      <alignment vertical="center" wrapText="1" readingOrder="0"/>
    </dxf>
  </rfmt>
  <rfmt sheetId="18" sqref="F1" start="0" length="0">
    <dxf>
      <font>
        <sz val="8"/>
        <color auto="1"/>
        <name val="Arial Cyr"/>
        <scheme val="none"/>
      </font>
      <alignment vertical="center" wrapText="1" readingOrder="0"/>
    </dxf>
  </rfmt>
  <rfmt sheetId="18" sqref="G1" start="0" length="0">
    <dxf>
      <font>
        <sz val="8"/>
        <color auto="1"/>
        <name val="Arial Cyr"/>
        <scheme val="none"/>
      </font>
      <alignment vertical="center" wrapText="1" readingOrder="0"/>
    </dxf>
  </rfmt>
  <rfmt sheetId="18" sqref="H1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1:XFD1" start="0" length="0">
    <dxf>
      <font>
        <sz val="8"/>
        <color auto="1"/>
        <name val="Arial Cyr"/>
        <scheme val="none"/>
      </font>
      <alignment vertical="top" wrapText="1" readingOrder="0"/>
    </dxf>
  </rfmt>
  <rcc rId="25988" sId="18" odxf="1" dxf="1">
    <nc r="A2" t="inlineStr">
      <is>
        <t>Код постав.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89" sId="18" odxf="1" dxf="1">
    <nc r="B2" t="inlineStr">
      <is>
        <t>Вид коммунальной услуги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0" sId="18" odxf="1" dxf="1">
    <nc r="C2" t="inlineStr">
      <is>
        <t>Ед.измерен.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1" sId="18" odxf="1" dxf="1">
    <nc r="D2" t="inlineStr">
      <is>
        <t>Текущие показания общедомового прибора учета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2" sId="18" odxf="1" dxf="1">
    <nc r="E2" t="inlineStr">
      <is>
        <t>Суммарный объем коммунальных услуг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H2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2:XFD2" start="0" length="0">
    <dxf>
      <font>
        <sz val="8"/>
        <color auto="1"/>
        <name val="Arial Cyr"/>
        <scheme val="none"/>
      </font>
      <alignment vertical="top" wrapText="1" readingOrder="0"/>
    </dxf>
  </rfmt>
  <rcc rId="25993" sId="18" odxf="1" dxf="1">
    <nc r="E3" t="inlineStr">
      <is>
        <t>в помещениях дома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4" sId="18" odxf="1" dxf="1">
    <nc r="G3" t="inlineStr">
      <is>
        <t>на общедомовые нужды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H3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3:XFD3" start="0" length="0">
    <dxf>
      <font>
        <sz val="8"/>
        <color auto="1"/>
        <name val="Arial Cyr"/>
        <scheme val="none"/>
      </font>
      <alignment vertical="top" wrapText="1" readingOrder="0"/>
    </dxf>
  </rfmt>
  <rcc rId="25995" sId="18" odxf="1" dxf="1">
    <nc r="E4" t="inlineStr">
      <is>
        <t>по ИПУ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6" sId="18" odxf="1" dxf="1">
    <nc r="F4" t="inlineStr">
      <is>
        <t>по нормативу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H4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4:XFD4" start="0" length="0">
    <dxf>
      <font>
        <sz val="8"/>
        <color auto="1"/>
        <name val="Arial Cyr"/>
        <scheme val="none"/>
      </font>
      <alignment vertical="top" wrapText="1" readingOrder="0"/>
    </dxf>
  </rfmt>
  <rcc rId="25997" sId="18" odxf="1" dxf="1">
    <nc r="A5" t="inlineStr">
      <is>
        <t>02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8" sId="18" odxf="1" dxf="1">
    <nc r="B5" t="inlineStr">
      <is>
        <t xml:space="preserve">Отопление </t>
      </is>
    </nc>
    <odxf>
      <font>
        <sz val="10"/>
        <color auto="1"/>
        <name val="Arial Cyr"/>
        <scheme val="none"/>
      </font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9" sId="18" odxf="1" dxf="1">
    <nc r="C5" t="inlineStr">
      <is>
        <t>Гкал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top/>
        <bottom/>
      </border>
    </odxf>
    <ndxf>
      <font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26000" sId="18" odxf="1" dxf="1" numFmtId="4">
    <nc r="D5">
      <v>3959.46</v>
    </nc>
    <odxf>
      <font>
        <sz val="10"/>
        <color auto="1"/>
        <name val="Arial Cyr"/>
        <scheme val="none"/>
      </font>
      <numFmt numFmtId="0" formatCode="General"/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2" formatCode="0.00"/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01" sId="18" odxf="1" dxf="1">
    <nc r="E5">
      <f>238.2+20.52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right/>
        <top/>
        <bottom/>
      </border>
    </odxf>
    <ndxf>
      <font>
        <sz val="8"/>
        <color auto="1"/>
        <name val="Arial Cyr"/>
        <scheme val="none"/>
      </font>
      <numFmt numFmtId="2" formatCode="0.00"/>
      <alignment horizontal="center" vertical="top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F5" start="0" length="0">
    <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002" sId="18" odxf="1" dxf="1">
    <nc r="G5">
      <v>301.56</v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H5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5:XFD5" start="0" length="0">
    <dxf>
      <font>
        <sz val="8"/>
        <color auto="1"/>
        <name val="Arial Cyr"/>
        <scheme val="none"/>
      </font>
      <alignment vertical="top" wrapText="1" readingOrder="0"/>
    </dxf>
  </rfmt>
  <rcc rId="26003" sId="18" odxf="1" dxf="1">
    <nc r="A6" t="inlineStr">
      <is>
        <t>02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04" sId="18" odxf="1" dxf="1">
    <nc r="B6" t="inlineStr">
      <is>
        <t>Подогрев холодной воды для нужд горячего водоснабжения</t>
      </is>
    </nc>
    <odxf>
      <font>
        <sz val="10"/>
        <color auto="1"/>
        <name val="Arial Cyr"/>
        <scheme val="none"/>
      </font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05" sId="18" odxf="1" dxf="1">
    <nc r="C6" t="inlineStr">
      <is>
        <t>Гкал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D6" start="0" length="0">
    <dxf>
      <font>
        <sz val="8"/>
        <color auto="1"/>
        <name val="Arial Cyr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6006" sId="18" odxf="1" dxf="1">
    <nc r="E6">
      <f>E7*0.051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172" formatCode="0.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6007" sId="18" odxf="1" dxf="1">
    <nc r="F6">
      <f>F7*0.051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172" formatCode="0.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6008" sId="18" odxf="1" dxf="1">
    <nc r="G6">
      <f>G7*0.051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2" formatCode="0.0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8" sqref="H6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6:XFD6" start="0" length="0">
    <dxf>
      <font>
        <sz val="8"/>
        <color auto="1"/>
        <name val="Arial Cyr"/>
        <scheme val="none"/>
      </font>
      <alignment vertical="top" wrapText="1" readingOrder="0"/>
    </dxf>
  </rfmt>
  <rcc rId="26009" sId="18" odxf="1" dxf="1">
    <nc r="A7" t="inlineStr">
      <is>
        <t>03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0" sId="18" odxf="1" dxf="1">
    <nc r="B7" t="inlineStr">
      <is>
        <t>Холодная вода для нужд горячего водоснабжения</t>
      </is>
    </nc>
    <odxf>
      <font>
        <sz val="10"/>
        <color auto="1"/>
        <name val="Arial Cyr"/>
        <scheme val="none"/>
      </font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1" sId="18" odxf="1" dxf="1">
    <nc r="C7" t="inlineStr">
      <is>
        <t>куб.м.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D7" start="0" length="0">
    <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012" sId="18" odxf="1" dxf="1">
    <nc r="E7">
      <f>1667-F7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1" formatCode="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3" sId="18" odxf="1" dxf="1">
    <nc r="F7">
      <f>147*3.23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4" sId="18" odxf="1" dxf="1" numFmtId="4">
    <nc r="G7">
      <v>121</v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172" formatCode="0.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H7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7:XFD7" start="0" length="0">
    <dxf>
      <font>
        <sz val="8"/>
        <color auto="1"/>
        <name val="Arial Cyr"/>
        <scheme val="none"/>
      </font>
      <alignment vertical="top" wrapText="1" readingOrder="0"/>
    </dxf>
  </rfmt>
  <rcc rId="26015" sId="18" odxf="1" dxf="1">
    <nc r="A8" t="inlineStr">
      <is>
        <t>03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6" sId="18" odxf="1" dxf="1">
    <nc r="B8" t="inlineStr">
      <is>
        <t>Холодное водоснабжение</t>
      </is>
    </nc>
    <odxf>
      <font>
        <sz val="10"/>
        <color auto="1"/>
        <name val="Arial Cyr"/>
        <scheme val="none"/>
      </font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7" sId="18" odxf="1" dxf="1">
    <nc r="C8" t="inlineStr">
      <is>
        <t>куб.м.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8" sId="18" odxf="1" s="1" dxf="1" numFmtId="4">
    <nc r="D8">
      <v>263623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auto="1"/>
        <name val="Arial Cyr"/>
        <scheme val="none"/>
      </font>
      <numFmt numFmtId="1" formatCode="0"/>
      <fill>
        <patternFill patternType="solid">
          <bgColor indexed="9"/>
        </patternFill>
      </fill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9" sId="18" odxf="1" dxf="1">
    <nc r="E8">
      <f>2635-F8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1" formatCode="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0" sId="18" odxf="1" dxf="1">
    <nc r="F8">
      <f>147*4.33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1" sId="18" odxf="1" dxf="1" numFmtId="4">
    <nc r="G8">
      <v>121</v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172" formatCode="0.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H8" start="0" length="0">
    <dxf>
      <font>
        <sz val="8"/>
        <color auto="1"/>
        <name val="Arial Cyr"/>
        <scheme val="none"/>
      </font>
      <numFmt numFmtId="172" formatCode="0.0"/>
      <alignment vertical="top" wrapText="1" readingOrder="0"/>
    </dxf>
  </rfmt>
  <rfmt sheetId="18" sqref="A8:XFD8" start="0" length="0">
    <dxf>
      <font>
        <sz val="8"/>
        <color auto="1"/>
        <name val="Arial Cyr"/>
        <scheme val="none"/>
      </font>
      <alignment vertical="top" wrapText="1" readingOrder="0"/>
    </dxf>
  </rfmt>
  <rcc rId="26022" sId="18" odxf="1" dxf="1">
    <nc r="A9" t="inlineStr">
      <is>
        <t>03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3" sId="18" odxf="1" dxf="1">
    <nc r="B9" t="inlineStr">
      <is>
        <t>Водоотведение</t>
      </is>
    </nc>
    <odxf>
      <font>
        <sz val="10"/>
        <color auto="1"/>
        <name val="Arial Cyr"/>
        <scheme val="none"/>
      </font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4" sId="18" odxf="1" dxf="1">
    <nc r="C9" t="inlineStr">
      <is>
        <t>куб.м.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D9" start="0" length="0">
    <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025" sId="18" odxf="1" dxf="1">
    <nc r="E9">
      <f>E7+E8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172" formatCode="0.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6026" sId="18" odxf="1" dxf="1">
    <nc r="F9">
      <f>F7+F8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172" formatCode="0.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6027" sId="18" odxf="1" dxf="1" numFmtId="4">
    <nc r="G9">
      <v>76.97</v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2" formatCode="0.0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H9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9:XFD9" start="0" length="0">
    <dxf>
      <font>
        <sz val="8"/>
        <color auto="1"/>
        <name val="Arial Cyr"/>
        <scheme val="none"/>
      </font>
      <alignment vertical="top" wrapText="1" readingOrder="0"/>
    </dxf>
  </rfmt>
  <rcc rId="26028" sId="18" odxf="1" dxf="1">
    <nc r="A10" t="inlineStr">
      <is>
        <t>04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9" sId="18" odxf="1" dxf="1">
    <nc r="B10" t="inlineStr">
      <is>
        <t>Электроснабжение</t>
      </is>
    </nc>
    <odxf>
      <font>
        <sz val="10"/>
        <color auto="1"/>
        <name val="Arial Cyr"/>
        <scheme val="none"/>
      </font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30" sId="18" odxf="1" dxf="1">
    <nc r="C10" t="inlineStr">
      <is>
        <t>кВт/ч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D10" start="0" length="0">
    <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26031" sId="18" odxf="1" dxf="1">
    <nc r="E10">
      <f>'Норматив ээ'!H19-F10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top/>
        <bottom/>
      </border>
    </odxf>
    <ndxf>
      <font>
        <sz val="8"/>
        <color auto="1"/>
        <name val="Arial Cyr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26032" sId="18" odxf="1" dxf="1">
    <nc r="F10">
      <f>Под.6!G203+'Под. 4  и 5'!G60+'Под. 3'!G32+'Под. 1 и 2'!G118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33" sId="18" odxf="1" dxf="1">
    <nc r="G10">
      <f>24861.41-'Норматив ээ'!H21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right/>
        <top/>
        <bottom/>
      </border>
    </odxf>
    <ndxf>
      <font>
        <sz val="8"/>
        <color auto="1"/>
        <name val="Arial Cyr"/>
        <scheme val="none"/>
      </font>
      <numFmt numFmtId="1" formatCode="0"/>
      <alignment horizontal="center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H10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10:XFD10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11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B11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C11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D11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E11" start="0" length="0">
    <dxf>
      <font>
        <sz val="8"/>
        <color auto="1"/>
        <name val="Arial Cyr"/>
        <scheme val="none"/>
      </font>
      <numFmt numFmtId="1" formatCode="0"/>
      <alignment horizontal="center" vertical="top" wrapText="1" readingOrder="0"/>
    </dxf>
  </rfmt>
  <rfmt sheetId="18" sqref="G11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H11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11:XFD11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13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B13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C13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D13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E13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F13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G13" start="0" length="0">
    <dxf>
      <font>
        <sz val="11"/>
        <color auto="1"/>
        <name val="Times New Roman"/>
        <scheme val="none"/>
      </font>
      <alignment vertical="center" wrapText="1" readingOrder="0"/>
    </dxf>
  </rfmt>
  <rfmt sheetId="18" sqref="H13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13:XFD13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14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B14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C14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D14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E14" start="0" length="0">
    <dxf>
      <font>
        <sz val="8"/>
        <color auto="1"/>
        <name val="Arial Cyr"/>
        <scheme val="none"/>
      </font>
      <alignment vertical="top" wrapText="1" readingOrder="0"/>
    </dxf>
  </rfmt>
  <rcc rId="26034" sId="18" odxf="1" dxf="1">
    <nc r="F14" t="inlineStr">
      <is>
        <t xml:space="preserve"> </t>
      </is>
    </nc>
    <odxf>
      <font>
        <sz val="10"/>
        <color auto="1"/>
        <name val="Arial Cyr"/>
        <scheme val="none"/>
      </font>
      <alignment vertical="bottom" wrapText="0" readingOrder="0"/>
    </odxf>
    <ndxf>
      <font>
        <sz val="8"/>
        <color auto="1"/>
        <name val="Arial Cyr"/>
        <scheme val="none"/>
      </font>
      <alignment vertical="top" wrapText="1" readingOrder="0"/>
    </ndxf>
  </rcc>
  <rfmt sheetId="18" sqref="G14" start="0" length="0">
    <dxf>
      <font>
        <sz val="11"/>
        <color auto="1"/>
        <name val="Times New Roman"/>
        <scheme val="none"/>
      </font>
      <alignment vertical="center" wrapText="1" readingOrder="0"/>
    </dxf>
  </rfmt>
  <rfmt sheetId="18" sqref="H14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14:XFD14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1:A1048576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B1:B1048576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C1:C1048576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D1:D1048576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E1:E1048576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F1:F1048576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G1:G1048576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H1:H1048576" start="0" length="0">
    <dxf>
      <font>
        <sz val="8"/>
        <color auto="1"/>
        <name val="Arial Cyr"/>
        <scheme val="none"/>
      </font>
      <alignment vertical="top" wrapText="1" readingOrder="0"/>
    </dxf>
  </rfmt>
  <rcc rId="26035" sId="13">
    <oc r="G10">
      <v>24861.41</v>
    </oc>
    <nc r="G10">
      <f>24861.41</f>
    </nc>
  </rcc>
  <rfmt sheetId="13" sqref="G7">
    <dxf>
      <numFmt numFmtId="2" formatCode="0.00"/>
    </dxf>
  </rfmt>
  <rfmt sheetId="13" sqref="G8">
    <dxf>
      <numFmt numFmtId="2" formatCode="0.00"/>
    </dxf>
  </rfmt>
  <rcc rId="26036" sId="13" numFmtId="4">
    <oc r="E8">
      <v>2167</v>
    </oc>
    <nc r="E8">
      <v>2163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57" sId="13">
    <oc r="E5">
      <f>238.2+20.52</f>
    </oc>
    <nc r="E5">
      <f>236.21+21.99</f>
    </nc>
  </rcc>
  <rcc rId="26058" sId="13">
    <oc r="G5">
      <v>301.56</v>
    </oc>
    <nc r="G5">
      <v>302.08</v>
    </nc>
  </rcc>
  <rcc rId="26059" sId="13">
    <oc r="F7">
      <f>147*3.23</f>
    </oc>
    <nc r="F7">
      <f>135*3.23</f>
    </nc>
  </rcc>
  <rcc rId="26060" sId="13">
    <oc r="F8">
      <f>147*4.33</f>
    </oc>
    <nc r="F8">
      <f>135*4.33</f>
    </nc>
  </rcc>
  <rcc rId="26061" sId="13" numFmtId="4">
    <oc r="E8">
      <v>2163</v>
    </oc>
    <nc r="E8">
      <v>2214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72" sId="1">
    <oc r="B63">
      <f>G26+G31+G45+G51+G61</f>
    </oc>
    <nc r="B63">
      <f>G26+G45+G51+G61</f>
    </nc>
  </rcc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73" sId="18">
    <oc r="E5">
      <f>238.2+20.52</f>
    </oc>
    <nc r="E5">
      <f>236.21+21.99</f>
    </nc>
  </rcc>
  <rcc rId="26074" sId="18">
    <oc r="G5">
      <v>301.56</v>
    </oc>
    <nc r="G5">
      <v>302.08</v>
    </nc>
  </rcc>
  <rcc rId="26075" sId="18">
    <oc r="F7">
      <f>147*3.23</f>
    </oc>
    <nc r="F7">
      <f>135*3.23</f>
    </nc>
  </rcc>
  <rcc rId="26076" sId="18">
    <oc r="F8">
      <f>147*4.33</f>
    </oc>
    <nc r="F8">
      <f>135*4.33</f>
    </nc>
  </rcc>
  <rcc rId="26077" sId="18" numFmtId="4">
    <oc r="G7">
      <v>121</v>
    </oc>
    <nc r="G7">
      <v>113</v>
    </nc>
  </rcc>
  <rcc rId="26078" sId="18" numFmtId="4">
    <oc r="G8">
      <v>121</v>
    </oc>
    <nc r="G8">
      <v>113</v>
    </nc>
  </rcc>
  <rcc rId="26079" sId="18">
    <oc r="E8">
      <f>2635-F8</f>
    </oc>
    <nc r="E8">
      <f>2650-F8</f>
    </nc>
  </rcc>
  <rcc rId="26080" sId="18" numFmtId="4">
    <oc r="G9">
      <v>76.97</v>
    </oc>
    <nc r="G9">
      <v>226</v>
    </nc>
  </rcc>
  <rfmt sheetId="18" sqref="G9">
    <dxf>
      <numFmt numFmtId="171" formatCode="0.000"/>
    </dxf>
  </rfmt>
  <rfmt sheetId="18" sqref="G9">
    <dxf>
      <numFmt numFmtId="2" formatCode="0.00"/>
    </dxf>
  </rfmt>
  <rfmt sheetId="18" sqref="G9">
    <dxf>
      <numFmt numFmtId="172" formatCode="0.0"/>
    </dxf>
  </rfmt>
  <rfmt sheetId="18" sqref="G7">
    <dxf>
      <numFmt numFmtId="1" formatCode="0"/>
    </dxf>
  </rfmt>
  <rfmt sheetId="18" sqref="G8">
    <dxf>
      <numFmt numFmtId="1" formatCode="0"/>
    </dxf>
  </rfmt>
  <rfmt sheetId="18" sqref="G9">
    <dxf>
      <numFmt numFmtId="1" formatCode="0"/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91" sId="12">
    <oc r="H19">
      <f>SUM(H15:H18)</f>
    </oc>
    <nc r="H19">
      <f>SUM(H15:H18)</f>
    </nc>
  </rcc>
  <rcc rId="26092" sId="12">
    <nc r="I20">
      <f>I19+H20</f>
    </nc>
  </rcc>
  <rcc rId="26093" sId="12">
    <oc r="H17">
      <f>'Общ. счетчики'!G61+'Нежелые помещения'!F24</f>
    </oc>
    <nc r="H17">
      <f>'Общ. счетчики'!G61</f>
    </nc>
  </rcc>
  <rfmt sheetId="12" sqref="J17" start="0" length="0">
    <dxf>
      <numFmt numFmtId="1" formatCode="0"/>
    </dxf>
  </rfmt>
  <rfmt sheetId="12" sqref="J19" start="0" length="2147483647">
    <dxf>
      <font>
        <b/>
      </font>
    </dxf>
  </rfmt>
  <rcc rId="26094" sId="18">
    <nc r="J5">
      <f>Под.6!F203</f>
    </nc>
  </rcc>
  <rcc rId="26095" sId="18" odxf="1" dxf="1">
    <nc r="J6">
      <f>'Под. 1 и 2'!F118+'Под. 3'!F32+'Под. 4  и 5'!F60</f>
    </nc>
    <odxf>
      <numFmt numFmtId="0" formatCode="General"/>
    </odxf>
    <ndxf>
      <numFmt numFmtId="1" formatCode="0"/>
    </ndxf>
  </rcc>
  <rcc rId="26096" sId="18">
    <nc r="K5">
      <f>'Общ. счетчики'!G49+'Общ. счетчики'!G48</f>
    </nc>
  </rcc>
  <rcc rId="26097" sId="16">
    <oc r="A25" t="inlineStr">
      <is>
        <t xml:space="preserve">ТСЖ </t>
      </is>
    </oc>
    <nc r="A25" t="inlineStr">
      <is>
        <t>ТСЖ к.2</t>
      </is>
    </nc>
  </rcc>
  <rcc rId="26098" sId="16">
    <oc r="A26" t="inlineStr">
      <is>
        <t xml:space="preserve">ТСЖ </t>
      </is>
    </oc>
    <nc r="A26" t="inlineStr">
      <is>
        <t>ТСЖ к.2</t>
      </is>
    </nc>
  </rcc>
  <rcc rId="26099" sId="18">
    <nc r="K6">
      <f>'Общ. счетчики'!G10+'Общ. счетчики'!G11+'Общ. счетчики'!G16+'Общ. счетчики'!G17+'Общ. счетчики'!G22+'Общ. счетчики'!G23</f>
    </nc>
  </rcc>
  <rcc rId="26100" sId="18">
    <nc r="J3" t="inlineStr">
      <is>
        <t>ипу</t>
      </is>
    </nc>
  </rcc>
  <rfmt sheetId="18" sqref="J3:L3">
    <dxf>
      <alignment horizontal="center" readingOrder="0"/>
    </dxf>
  </rfmt>
  <rcc rId="26101" sId="18" odxf="1" dxf="1">
    <nc r="K7">
      <f>'Общ. счетчики'!G61</f>
    </nc>
    <odxf>
      <numFmt numFmtId="0" formatCode="General"/>
    </odxf>
    <ndxf>
      <numFmt numFmtId="1" formatCode="0"/>
    </ndxf>
  </rcc>
  <rcc rId="26102" sId="18" odxf="1" dxf="1">
    <nc r="L7">
      <f>K7</f>
    </nc>
    <odxf>
      <numFmt numFmtId="0" formatCode="General"/>
    </odxf>
    <ndxf>
      <numFmt numFmtId="1" formatCode="0"/>
    </ndxf>
  </rcc>
  <rcc rId="26103" sId="18">
    <nc r="I5" t="inlineStr">
      <is>
        <t>к.1</t>
      </is>
    </nc>
  </rcc>
  <rcc rId="26104" sId="18">
    <nc r="I6" t="inlineStr">
      <is>
        <t>к.2</t>
      </is>
    </nc>
  </rcc>
  <rcc rId="26105" sId="18">
    <nc r="I7" t="inlineStr">
      <is>
        <t>к.3</t>
      </is>
    </nc>
  </rcc>
  <rcc rId="26106" sId="18" odxf="1" dxf="1">
    <nc r="J8">
      <f>J5+J6+J7</f>
    </nc>
    <odxf>
      <numFmt numFmtId="0" formatCode="General"/>
    </odxf>
    <ndxf>
      <numFmt numFmtId="1" formatCode="0"/>
    </ndxf>
  </rcc>
  <rfmt sheetId="18" sqref="K8" start="0" length="0">
    <dxf>
      <numFmt numFmtId="1" formatCode="0"/>
    </dxf>
  </rfmt>
  <rfmt sheetId="18" sqref="L8" start="0" length="0">
    <dxf>
      <numFmt numFmtId="1" formatCode="0"/>
    </dxf>
  </rfmt>
  <rfmt sheetId="18" sqref="I5:I7">
    <dxf>
      <alignment horizontal="right" readingOrder="0"/>
    </dxf>
  </rfmt>
  <rm rId="26107" sheetId="18" source="J8" destination="J9" sourceSheetId="18">
    <rfmt sheetId="18" sqref="J9" start="0" length="0">
      <dxf>
        <font>
          <sz val="8"/>
          <color auto="1"/>
          <name val="Arial Cyr"/>
          <scheme val="none"/>
        </font>
        <alignment vertical="top" wrapText="1" readingOrder="0"/>
      </dxf>
    </rfmt>
  </rm>
  <rm rId="26108" sheetId="18" source="K8" destination="K9" sourceSheetId="18">
    <rfmt sheetId="18" sqref="K9" start="0" length="0">
      <dxf>
        <font>
          <sz val="8"/>
          <color auto="1"/>
          <name val="Arial Cyr"/>
          <scheme val="none"/>
        </font>
        <alignment vertical="top" wrapText="1" readingOrder="0"/>
      </dxf>
    </rfmt>
  </rm>
  <rm rId="26109" sheetId="18" source="L8" destination="L9" sourceSheetId="18">
    <rfmt sheetId="18" sqref="L9" start="0" length="0">
      <dxf>
        <font>
          <sz val="8"/>
          <color auto="1"/>
          <name val="Arial Cyr"/>
          <scheme val="none"/>
        </font>
        <alignment vertical="top" wrapText="1" readingOrder="0"/>
      </dxf>
    </rfmt>
  </rm>
  <rcc rId="26110" sId="18">
    <nc r="I8" t="inlineStr">
      <is>
        <t>к.7</t>
      </is>
    </nc>
  </rcc>
  <rfmt sheetId="18" sqref="I8">
    <dxf>
      <alignment horizontal="right" readingOrder="0"/>
    </dxf>
  </rfmt>
  <rcc rId="26111" sId="18" odxf="1" dxf="1">
    <nc r="K8">
      <f>'Общ. счетчики'!G45</f>
    </nc>
    <odxf>
      <numFmt numFmtId="0" formatCode="General"/>
    </odxf>
    <ndxf>
      <numFmt numFmtId="30" formatCode="@"/>
    </ndxf>
  </rcc>
  <rfmt sheetId="18" sqref="L8" start="0" length="0">
    <dxf>
      <numFmt numFmtId="30" formatCode="@"/>
    </dxf>
  </rfmt>
  <rfmt sheetId="18" sqref="K8:L8">
    <dxf>
      <alignment horizontal="right" readingOrder="0"/>
    </dxf>
  </rfmt>
  <rcc rId="26112" sId="18">
    <nc r="K9">
      <f>K5+K6+K7+K8</f>
    </nc>
  </rcc>
  <rcc rId="26113" sId="18">
    <nc r="L9">
      <f>L5+L6+L7+L8</f>
    </nc>
  </rcc>
  <rcc rId="26114" sId="18">
    <nc r="L5">
      <f>'Общ. счетчики'!G46+'Общ. счетчики'!G47</f>
    </nc>
  </rcc>
  <rcc rId="26115" sId="18">
    <nc r="L6">
      <f>'Общ. счетчики'!G8+'Общ. счетчики'!G9+'Общ. счетчики'!G14+'Общ. счетчики'!G15+'Общ. счетчики'!G20+'Общ. счетчики'!G21</f>
    </nc>
  </rcc>
  <rcc rId="26116" sId="18">
    <nc r="I10" t="inlineStr">
      <is>
        <t>разница</t>
      </is>
    </nc>
  </rcc>
  <rfmt sheetId="18" sqref="I10">
    <dxf>
      <alignment horizontal="right" readingOrder="0"/>
    </dxf>
  </rfmt>
  <rfmt sheetId="18" sqref="J10" start="0" length="0">
    <dxf>
      <numFmt numFmtId="1" formatCode="0"/>
    </dxf>
  </rfmt>
  <rcc rId="26117" sId="18">
    <nc r="J7">
      <f>'корп. 3'!C8</f>
    </nc>
  </rcc>
  <rfmt sheetId="18" sqref="J10" start="0" length="2147483647">
    <dxf>
      <font>
        <b/>
      </font>
    </dxf>
  </rfmt>
  <rcc rId="26118" sId="18">
    <nc r="J11">
      <f>J10/'Норматив ээ'!C11</f>
    </nc>
  </rcc>
  <rfmt sheetId="18" sqref="J11">
    <dxf>
      <numFmt numFmtId="180" formatCode="0.0000000"/>
    </dxf>
  </rfmt>
  <rfmt sheetId="18" sqref="J11">
    <dxf>
      <numFmt numFmtId="181" formatCode="0.000000"/>
    </dxf>
  </rfmt>
  <rfmt sheetId="18" sqref="J11">
    <dxf>
      <numFmt numFmtId="182" formatCode="0.00000"/>
    </dxf>
  </rfmt>
  <rfmt sheetId="18" sqref="J11">
    <dxf>
      <numFmt numFmtId="175" formatCode="0.0000"/>
    </dxf>
  </rfmt>
  <rfmt sheetId="18" sqref="J11">
    <dxf>
      <numFmt numFmtId="171" formatCode="0.000"/>
    </dxf>
  </rfmt>
  <rfmt sheetId="18" sqref="J11">
    <dxf>
      <numFmt numFmtId="2" formatCode="0.00"/>
    </dxf>
  </rfmt>
  <rcc rId="26119" sId="18">
    <nc r="I11" t="inlineStr">
      <is>
        <t>пл. в соб.</t>
      </is>
    </nc>
  </rcc>
  <rfmt sheetId="18" sqref="I11">
    <dxf>
      <alignment horizontal="right" readingOrder="0"/>
    </dxf>
  </rfmt>
  <rfmt sheetId="18" sqref="J11" start="0" length="2147483647">
    <dxf>
      <font>
        <b/>
      </font>
    </dxf>
  </rfmt>
  <rcc rId="26120" sId="18">
    <nc r="K3" t="inlineStr">
      <is>
        <t>одпу</t>
      </is>
    </nc>
  </rcc>
  <rcc rId="26121" sId="18">
    <nc r="L3" t="inlineStr">
      <is>
        <t>одпу+моп</t>
      </is>
    </nc>
  </rcc>
  <rcc rId="26122" sId="18">
    <nc r="I9" t="inlineStr">
      <is>
        <t>итого</t>
      </is>
    </nc>
  </rcc>
  <rfmt sheetId="18" sqref="I9">
    <dxf>
      <alignment horizontal="right" readingOrder="0"/>
    </dxf>
  </rfmt>
  <rcc rId="26123" sId="18">
    <nc r="K11" t="inlineStr">
      <is>
        <t>на кв.м</t>
      </is>
    </nc>
  </rcc>
  <rfmt sheetId="18" sqref="K11">
    <dxf>
      <alignment horizontal="center" readingOrder="0"/>
    </dxf>
  </rfmt>
  <rcc rId="26124" sId="18">
    <nc r="M3" t="inlineStr">
      <is>
        <t>неж. пом.</t>
      </is>
    </nc>
  </rcc>
  <rcc rId="26125" sId="18" odxf="1" dxf="1">
    <nc r="M9">
      <f>'Нежелые помещения'!F27</f>
    </nc>
    <odxf>
      <numFmt numFmtId="0" formatCode="General"/>
    </odxf>
    <ndxf>
      <numFmt numFmtId="1" formatCode="0"/>
    </ndxf>
  </rcc>
  <rcc rId="26126" sId="18">
    <nc r="J10">
      <f>(K9+L9)-J9-M9</f>
    </nc>
  </rcc>
  <rcc rId="26127" sId="16" numFmtId="19">
    <oc r="E2">
      <v>45006</v>
    </oc>
    <nc r="E2">
      <v>45007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38" sId="18">
    <oc r="J7">
      <f>'корп. 3'!C8</f>
    </oc>
    <nc r="J7">
      <f>'корп. 3'!C8+'корп. 3'!C7</f>
    </nc>
  </rcc>
  <rcc rId="26139" sId="18">
    <oc r="J11">
      <f>J10/'Норматив ээ'!C11</f>
    </oc>
    <nc r="J11">
      <f>J10/'Норматив ээ'!C12</f>
    </nc>
  </rcc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40" sId="18">
    <oc r="K8">
      <f>'Общ. счетчики'!G45</f>
    </oc>
    <nc r="K8"/>
  </rcc>
  <rcc rId="26141" sId="12">
    <oc r="H19">
      <f>SUM(H15:H18)</f>
    </oc>
    <nc r="H19">
      <f>SUM(H15:H18)</f>
    </nc>
  </rcc>
  <rfmt sheetId="12" sqref="I13">
    <dxf>
      <fill>
        <patternFill patternType="solid">
          <bgColor rgb="FF92D050"/>
        </patternFill>
      </fill>
    </dxf>
  </rfmt>
  <rfmt sheetId="12" sqref="H15:H17">
    <dxf>
      <fill>
        <patternFill patternType="solid">
          <bgColor rgb="FF92D050"/>
        </patternFill>
      </fill>
    </dxf>
  </rfmt>
  <rfmt sheetId="12" sqref="H20">
    <dxf>
      <fill>
        <patternFill patternType="solid">
          <bgColor rgb="FF92D050"/>
        </patternFill>
      </fill>
    </dxf>
  </rfmt>
  <rcc rId="26142" sId="12">
    <oc r="I18">
      <f>G11</f>
    </oc>
    <nc r="I18"/>
  </rcc>
  <rcc rId="26143" sId="12">
    <oc r="H21">
      <f>I19+H20-I13</f>
    </oc>
    <nc r="H21">
      <f>I13-H19-H20</f>
    </nc>
  </rcc>
  <rcc rId="26144" sId="12" numFmtId="34">
    <oc r="I20">
      <f>I19+H20</f>
    </oc>
    <nc r="I20">
      <v>27180</v>
    </nc>
  </rcc>
  <rcc rId="26145" sId="12" odxf="1" dxf="1">
    <nc r="I21">
      <f>I13-I19-I20</f>
    </nc>
    <odxf>
      <numFmt numFmtId="0" formatCode="General"/>
    </odxf>
    <ndxf>
      <numFmt numFmtId="168" formatCode="_-* #,##0_р_._-;\-* #,##0_р_._-;_-* &quot;-&quot;??_р_._-;_-@_-"/>
    </ndxf>
  </rcc>
  <rcc rId="26146" sId="12" numFmtId="34">
    <oc r="I19">
      <f>H19+I18</f>
    </oc>
    <nc r="I19">
      <v>91054</v>
    </nc>
  </rcc>
  <rcc rId="26147" sId="13">
    <oc r="E10">
      <f>'Норматив ээ'!H19-F10</f>
    </oc>
    <nc r="E10">
      <f>'Норматив ээ'!I19-F10</f>
    </nc>
  </rcc>
  <rrc rId="26148" sId="12" eol="1" ref="A22:XFD22" action="insertRow"/>
  <rcc rId="26149" sId="12">
    <nc r="G22" t="inlineStr">
      <is>
        <t>к оплате без ИТП</t>
      </is>
    </nc>
  </rcc>
  <rcc rId="26150" sId="12" odxf="1" dxf="1">
    <nc r="I22">
      <f>I21+I19</f>
    </nc>
    <odxf>
      <numFmt numFmtId="0" formatCode="General"/>
    </odxf>
    <ndxf>
      <numFmt numFmtId="168" formatCode="_-* #,##0_р_._-;\-* #,##0_р_._-;_-* &quot;-&quot;??_р_._-;_-@_-"/>
    </ndxf>
  </rcc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51" sId="13" numFmtId="4">
    <oc r="D8">
      <v>263623</v>
    </oc>
    <nc r="D8">
      <v>263397</v>
    </nc>
  </rcc>
  <rcc rId="26152" sId="13" numFmtId="4">
    <oc r="E8">
      <v>2214</v>
    </oc>
    <nc r="E8">
      <f>2214-226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63" sId="1">
    <oc r="A2" t="inlineStr">
      <is>
        <t>по потреблению электроэнергии за период с  21.02.2023г. по  21.03.2023г.</t>
      </is>
    </oc>
    <nc r="A2" t="inlineStr">
      <is>
        <t>по потреблению электроэнергии за период с  22.03.2023г. по  21.04.2023г.</t>
      </is>
    </nc>
  </rcc>
  <rcc rId="26164" sId="1">
    <oc r="C8">
      <v>6795</v>
    </oc>
    <nc r="C8">
      <v>6867</v>
    </nc>
  </rcc>
  <rcc rId="26165" sId="1">
    <oc r="C9">
      <v>2822</v>
    </oc>
    <nc r="C9">
      <v>2859</v>
    </nc>
  </rcc>
  <rcc rId="26166" sId="1">
    <oc r="C10">
      <v>13830</v>
    </oc>
    <nc r="C10">
      <v>14025</v>
    </nc>
  </rcc>
  <rcc rId="26167" sId="1">
    <oc r="C11">
      <v>18176</v>
    </oc>
    <nc r="C11">
      <v>18451</v>
    </nc>
  </rcc>
  <rcc rId="26168" sId="1">
    <oc r="C12">
      <v>7372</v>
    </oc>
    <nc r="C12">
      <v>7479</v>
    </nc>
  </rcc>
  <rcc rId="26169" sId="1">
    <oc r="D8">
      <v>6867</v>
    </oc>
    <nc r="D8"/>
  </rcc>
  <rcc rId="26170" sId="1">
    <oc r="D9">
      <v>2859</v>
    </oc>
    <nc r="D9"/>
  </rcc>
  <rcc rId="26171" sId="1">
    <oc r="D10">
      <v>14025</v>
    </oc>
    <nc r="D10"/>
  </rcc>
  <rcc rId="26172" sId="1">
    <oc r="D11">
      <v>18451</v>
    </oc>
    <nc r="D11"/>
  </rcc>
  <rcc rId="26173" sId="1">
    <oc r="D12">
      <v>7479</v>
    </oc>
    <nc r="D12"/>
  </rcc>
  <rcc rId="26174" sId="1">
    <oc r="C14">
      <v>6701</v>
    </oc>
    <nc r="C14">
      <v>6768</v>
    </nc>
  </rcc>
  <rcc rId="26175" sId="1">
    <oc r="C15">
      <v>4839</v>
    </oc>
    <nc r="C15">
      <v>4900</v>
    </nc>
  </rcc>
  <rcc rId="26176" sId="1">
    <oc r="C16">
      <v>4010</v>
    </oc>
    <nc r="C16">
      <v>4087</v>
    </nc>
  </rcc>
  <rcc rId="26177" sId="1">
    <oc r="C17">
      <v>7207</v>
    </oc>
    <nc r="C17">
      <v>7337</v>
    </nc>
  </rcc>
  <rcc rId="26178" sId="1">
    <oc r="C18">
      <v>5878</v>
    </oc>
    <nc r="C18">
      <v>5903</v>
    </nc>
  </rcc>
  <rcc rId="26179" sId="1">
    <oc r="D14">
      <v>6768</v>
    </oc>
    <nc r="D14"/>
  </rcc>
  <rcc rId="26180" sId="1">
    <oc r="D15">
      <v>4900</v>
    </oc>
    <nc r="D15"/>
  </rcc>
  <rcc rId="26181" sId="1">
    <oc r="D16">
      <v>4087</v>
    </oc>
    <nc r="D16"/>
  </rcc>
  <rcc rId="26182" sId="1">
    <oc r="D17">
      <v>7337</v>
    </oc>
    <nc r="D17"/>
  </rcc>
  <rcc rId="26183" sId="1">
    <oc r="D18">
      <v>5903</v>
    </oc>
    <nc r="D18"/>
  </rcc>
  <rcc rId="26184" sId="1">
    <oc r="C20">
      <v>11404</v>
    </oc>
    <nc r="C20">
      <v>11527</v>
    </nc>
  </rcc>
  <rcc rId="26185" sId="1">
    <oc r="C21">
      <v>3178</v>
    </oc>
    <nc r="C21">
      <v>3215</v>
    </nc>
  </rcc>
  <rcc rId="26186" sId="1">
    <oc r="C22">
      <v>9891</v>
    </oc>
    <nc r="C22">
      <v>10058</v>
    </nc>
  </rcc>
  <rcc rId="26187" sId="1">
    <oc r="C23">
      <v>12086</v>
    </oc>
    <nc r="C23">
      <v>12281</v>
    </nc>
  </rcc>
  <rcc rId="26188" sId="1">
    <oc r="C24">
      <v>12936</v>
    </oc>
    <nc r="C24">
      <v>13095</v>
    </nc>
  </rcc>
  <rcc rId="26189" sId="1">
    <oc r="D20">
      <v>11527</v>
    </oc>
    <nc r="D20"/>
  </rcc>
  <rcc rId="26190" sId="1">
    <oc r="D21">
      <v>3215</v>
    </oc>
    <nc r="D21"/>
  </rcc>
  <rcc rId="26191" sId="1">
    <oc r="D22">
      <v>10058</v>
    </oc>
    <nc r="D22"/>
  </rcc>
  <rcc rId="26192" sId="1">
    <oc r="D23">
      <v>12281</v>
    </oc>
    <nc r="D23"/>
  </rcc>
  <rcc rId="26193" sId="1">
    <oc r="D24">
      <v>13095</v>
    </oc>
    <nc r="D24"/>
  </rcc>
  <rcc rId="26194" sId="1">
    <oc r="C40">
      <v>3893</v>
    </oc>
    <nc r="C40">
      <v>3950</v>
    </nc>
  </rcc>
  <rcc rId="26195" sId="1">
    <oc r="C41">
      <v>3649</v>
    </oc>
    <nc r="C41">
      <v>3708</v>
    </nc>
  </rcc>
  <rcc rId="26196" sId="1">
    <oc r="C43">
      <v>18539</v>
    </oc>
    <nc r="C43">
      <v>18914</v>
    </nc>
  </rcc>
  <rcc rId="26197" sId="1">
    <oc r="C44">
      <v>13144</v>
    </oc>
    <nc r="C44">
      <v>13559</v>
    </nc>
  </rcc>
  <rfmt sheetId="1" sqref="C45" start="0" length="0">
    <dxf/>
  </rfmt>
  <rcc rId="26198" sId="1">
    <oc r="C46">
      <v>14743</v>
    </oc>
    <nc r="C46">
      <v>14880</v>
    </nc>
  </rcc>
  <rcc rId="26199" sId="1">
    <oc r="C47">
      <v>2425</v>
    </oc>
    <nc r="C47">
      <v>2459</v>
    </nc>
  </rcc>
  <rcc rId="26200" sId="1">
    <oc r="C48">
      <v>26864</v>
    </oc>
    <nc r="C48">
      <v>27251</v>
    </nc>
  </rcc>
  <rcc rId="26201" sId="1">
    <oc r="C49">
      <v>22252</v>
    </oc>
    <nc r="C49">
      <v>22560</v>
    </nc>
  </rcc>
  <rcc rId="26202" sId="1">
    <oc r="C50">
      <v>10095</v>
    </oc>
    <nc r="C50">
      <v>10243</v>
    </nc>
  </rcc>
  <rcc rId="26203" sId="1">
    <oc r="D40">
      <v>3950</v>
    </oc>
    <nc r="D40"/>
  </rcc>
  <rcc rId="26204" sId="1">
    <oc r="D41">
      <v>3708</v>
    </oc>
    <nc r="D41"/>
  </rcc>
  <rcc rId="26205" sId="1">
    <oc r="D43">
      <v>18914</v>
    </oc>
    <nc r="D43"/>
  </rcc>
  <rcc rId="26206" sId="1">
    <oc r="D44">
      <v>13559</v>
    </oc>
    <nc r="D44"/>
  </rcc>
  <rcc rId="26207" sId="1">
    <oc r="D46">
      <v>14880</v>
    </oc>
    <nc r="D46"/>
  </rcc>
  <rcc rId="26208" sId="1">
    <oc r="D47">
      <v>2459</v>
    </oc>
    <nc r="D47"/>
  </rcc>
  <rcc rId="26209" sId="1">
    <oc r="D48">
      <v>27251</v>
    </oc>
    <nc r="D48"/>
  </rcc>
  <rcc rId="26210" sId="1">
    <oc r="D49">
      <v>22560</v>
    </oc>
    <nc r="D49"/>
  </rcc>
  <rcc rId="26211" sId="1">
    <oc r="D50">
      <v>10243</v>
    </oc>
    <nc r="D50"/>
  </rcc>
  <rcc rId="26212" sId="1">
    <oc r="C56">
      <v>11846</v>
    </oc>
    <nc r="C56">
      <v>12087</v>
    </nc>
  </rcc>
  <rcc rId="26213" sId="1">
    <oc r="C57">
      <v>6881</v>
    </oc>
    <nc r="C57">
      <v>7009</v>
    </nc>
  </rcc>
  <rcc rId="26214" sId="1">
    <oc r="C58">
      <v>1372</v>
    </oc>
    <nc r="C58">
      <v>1388</v>
    </nc>
  </rcc>
  <rcc rId="26215" sId="1">
    <oc r="D56">
      <v>12087</v>
    </oc>
    <nc r="D56"/>
  </rcc>
  <rcc rId="26216" sId="1">
    <oc r="D57">
      <v>7009</v>
    </oc>
    <nc r="D57"/>
  </rcc>
  <rcc rId="26217" sId="1">
    <oc r="D58">
      <v>1388</v>
    </oc>
    <nc r="D58"/>
  </rcc>
  <rcc rId="26218" sId="5">
    <oc r="E2" t="inlineStr">
      <is>
        <t>Март</t>
      </is>
    </oc>
    <nc r="E2" t="inlineStr">
      <is>
        <t>Апрель</t>
      </is>
    </nc>
  </rcc>
  <rcc rId="26219" sId="5">
    <oc r="D6">
      <v>13360</v>
    </oc>
    <nc r="D6">
      <v>13470</v>
    </nc>
  </rcc>
  <rcc rId="26220" sId="5">
    <oc r="D7">
      <v>5360</v>
    </oc>
    <nc r="D7">
      <v>5415</v>
    </nc>
  </rcc>
  <rcc rId="26221" sId="5">
    <oc r="D8">
      <v>12930</v>
    </oc>
    <nc r="D8">
      <v>13475</v>
    </nc>
  </rcc>
  <rcc rId="26222" sId="5">
    <oc r="D9">
      <v>9560</v>
    </oc>
    <nc r="D9">
      <v>9760</v>
    </nc>
  </rcc>
  <rcc rId="26223" sId="5">
    <oc r="D10">
      <v>18945</v>
    </oc>
    <nc r="D10">
      <v>19220</v>
    </nc>
  </rcc>
  <rcc rId="26224" sId="5">
    <oc r="D11">
      <v>45495</v>
    </oc>
    <nc r="D11">
      <v>45560</v>
    </nc>
  </rcc>
  <rcc rId="26225" sId="5">
    <oc r="D12">
      <v>19005</v>
    </oc>
    <nc r="D12">
      <v>19485</v>
    </nc>
  </rcc>
  <rcc rId="26226" sId="5">
    <oc r="D13">
      <v>13205</v>
    </oc>
    <nc r="D13">
      <v>13310</v>
    </nc>
  </rcc>
  <rcc rId="26227" sId="5">
    <oc r="D14">
      <v>69860</v>
    </oc>
    <nc r="D14">
      <v>70105</v>
    </nc>
  </rcc>
  <rcc rId="26228" sId="5">
    <oc r="D15">
      <v>20215</v>
    </oc>
    <nc r="D15">
      <v>20245</v>
    </nc>
  </rcc>
  <rcc rId="26229" sId="5">
    <oc r="D16">
      <v>6125</v>
    </oc>
    <nc r="D16">
      <v>6265</v>
    </nc>
  </rcc>
  <rcc rId="26230" sId="5">
    <oc r="D17">
      <v>32565</v>
    </oc>
    <nc r="D17">
      <v>32625</v>
    </nc>
  </rcc>
  <rcc rId="26231" sId="5">
    <oc r="D18">
      <v>17695</v>
    </oc>
    <nc r="D18">
      <v>17940</v>
    </nc>
  </rcc>
  <rcc rId="26232" sId="5">
    <oc r="D19">
      <v>12160</v>
    </oc>
    <nc r="D19">
      <v>12515</v>
    </nc>
  </rcc>
  <rcc rId="26233" sId="5">
    <oc r="D20">
      <v>51710</v>
    </oc>
    <nc r="D20">
      <v>52225</v>
    </nc>
  </rcc>
  <rcc rId="26234" sId="5">
    <oc r="D21">
      <v>69740</v>
    </oc>
    <nc r="D21">
      <v>69885</v>
    </nc>
  </rcc>
  <rcc rId="26235" sId="5">
    <oc r="D22">
      <v>51525</v>
    </oc>
    <nc r="D22">
      <v>51885</v>
    </nc>
  </rcc>
  <rcc rId="26236" sId="5">
    <oc r="D23">
      <v>10835</v>
    </oc>
    <nc r="D23">
      <v>10985</v>
    </nc>
  </rcc>
  <rcc rId="26237" sId="5">
    <oc r="D24">
      <v>7365</v>
    </oc>
    <nc r="D24">
      <v>7480</v>
    </nc>
  </rcc>
  <rcc rId="26238" sId="5">
    <oc r="D25">
      <v>14550</v>
    </oc>
    <nc r="D25">
      <v>14560</v>
    </nc>
  </rcc>
  <rcc rId="26239" sId="5">
    <oc r="D26">
      <v>8745</v>
    </oc>
    <nc r="D26">
      <v>8835</v>
    </nc>
  </rcc>
  <rcc rId="26240" sId="5">
    <oc r="D27">
      <v>3055</v>
    </oc>
    <nc r="D27">
      <v>3325</v>
    </nc>
  </rcc>
  <rcc rId="26241" sId="5">
    <oc r="D28">
      <v>5875</v>
    </oc>
    <nc r="D28">
      <v>6055</v>
    </nc>
  </rcc>
  <rcc rId="26242" sId="5">
    <oc r="D29">
      <v>19975</v>
    </oc>
    <nc r="D29">
      <v>20540</v>
    </nc>
  </rcc>
  <rcc rId="26243" sId="5">
    <oc r="D30">
      <v>60480</v>
    </oc>
    <nc r="D30">
      <v>60765</v>
    </nc>
  </rcc>
  <rcc rId="26244" sId="5">
    <oc r="D31">
      <v>19195</v>
    </oc>
    <nc r="D31">
      <v>19335</v>
    </nc>
  </rcc>
  <rcc rId="26245" sId="5">
    <oc r="D32">
      <v>18425</v>
    </oc>
    <nc r="D32">
      <v>18550</v>
    </nc>
  </rcc>
  <rcc rId="26246" sId="5">
    <oc r="D33">
      <v>54695</v>
    </oc>
    <nc r="D33">
      <v>54840</v>
    </nc>
  </rcc>
  <rcc rId="26247" sId="5">
    <oc r="D34">
      <v>13145</v>
    </oc>
    <nc r="D34">
      <v>13260</v>
    </nc>
  </rcc>
  <rcc rId="26248" sId="5">
    <oc r="D35">
      <v>10405</v>
    </oc>
    <nc r="D35">
      <v>10505</v>
    </nc>
  </rcc>
  <rcc rId="26249" sId="5">
    <oc r="D36">
      <v>68530</v>
    </oc>
    <nc r="D36">
      <v>68800</v>
    </nc>
  </rcc>
  <rcc rId="26250" sId="5">
    <oc r="D37">
      <v>26045</v>
    </oc>
    <nc r="D37">
      <v>26285</v>
    </nc>
  </rcc>
  <rcc rId="26251" sId="5">
    <oc r="D38">
      <v>90305</v>
    </oc>
    <nc r="D38">
      <v>90675</v>
    </nc>
  </rcc>
  <rcc rId="26252" sId="5">
    <oc r="D39">
      <v>11675</v>
    </oc>
    <nc r="D39">
      <v>11930</v>
    </nc>
  </rcc>
  <rcc rId="26253" sId="5">
    <oc r="D40">
      <v>64035</v>
    </oc>
    <nc r="D40">
      <v>64270</v>
    </nc>
  </rcc>
  <rcc rId="26254" sId="5">
    <oc r="D41">
      <v>18360</v>
    </oc>
    <nc r="D41">
      <v>18600</v>
    </nc>
  </rcc>
  <rcc rId="26255" sId="5">
    <oc r="D42">
      <v>106435</v>
    </oc>
    <nc r="D42">
      <v>106715</v>
    </nc>
  </rcc>
  <rcc rId="26256" sId="5">
    <oc r="D43">
      <v>13430</v>
    </oc>
    <nc r="D43">
      <v>13630</v>
    </nc>
  </rcc>
  <rcc rId="26257" sId="5">
    <oc r="D44">
      <v>23500</v>
    </oc>
    <nc r="D44">
      <v>23535</v>
    </nc>
  </rcc>
  <rcc rId="26258" sId="5">
    <oc r="D45">
      <v>19600</v>
    </oc>
    <nc r="D45">
      <v>19820</v>
    </nc>
  </rcc>
  <rcc rId="26259" sId="5">
    <oc r="D47">
      <v>0</v>
    </oc>
    <nc r="D47">
      <v>20</v>
    </nc>
  </rcc>
  <rcc rId="26260" sId="5">
    <oc r="D48">
      <v>9510</v>
    </oc>
    <nc r="D48">
      <v>9750</v>
    </nc>
  </rcc>
  <rcc rId="26261" sId="5">
    <oc r="D49">
      <v>24875</v>
    </oc>
    <nc r="D49">
      <v>24980</v>
    </nc>
  </rcc>
  <rcc rId="26262" sId="5">
    <oc r="D50">
      <v>33935</v>
    </oc>
    <nc r="D50">
      <v>34220</v>
    </nc>
  </rcc>
  <rcc rId="26263" sId="5">
    <oc r="D51">
      <v>18670</v>
    </oc>
    <nc r="D51">
      <v>18775</v>
    </nc>
  </rcc>
  <rcc rId="26264" sId="5">
    <oc r="D52">
      <v>1045</v>
    </oc>
    <nc r="D52">
      <v>1320</v>
    </nc>
  </rcc>
  <rcc rId="26265" sId="5">
    <oc r="D53">
      <v>21630</v>
    </oc>
    <nc r="D53">
      <v>21835</v>
    </nc>
  </rcc>
  <rcc rId="26266" sId="5">
    <oc r="D54">
      <v>36235</v>
    </oc>
    <nc r="D54">
      <v>36315</v>
    </nc>
  </rcc>
  <rcc rId="26267" sId="5">
    <oc r="D55">
      <v>41035</v>
    </oc>
    <nc r="D55">
      <v>41400</v>
    </nc>
  </rcc>
  <rcc rId="26268" sId="5">
    <oc r="D56">
      <v>7345</v>
    </oc>
    <nc r="D56">
      <v>7580</v>
    </nc>
  </rcc>
  <rcc rId="26269" sId="5">
    <oc r="D57">
      <v>260230</v>
    </oc>
    <nc r="D57">
      <v>261500</v>
    </nc>
  </rcc>
  <rcc rId="26270" sId="5">
    <oc r="D58">
      <v>31555</v>
    </oc>
    <nc r="D58">
      <v>31680</v>
    </nc>
  </rcc>
  <rcc rId="26271" sId="5">
    <oc r="D59">
      <v>6390</v>
    </oc>
    <nc r="D59">
      <v>7015</v>
    </nc>
  </rcc>
  <rcc rId="26272" sId="5">
    <oc r="D60">
      <v>66385</v>
    </oc>
    <nc r="D60">
      <v>66510</v>
    </nc>
  </rcc>
  <rcc rId="26273" sId="5">
    <oc r="D62">
      <v>3245</v>
    </oc>
    <nc r="D62">
      <v>3305</v>
    </nc>
  </rcc>
  <rcc rId="26274" sId="5">
    <oc r="D63">
      <v>8205</v>
    </oc>
    <nc r="D63">
      <v>8315</v>
    </nc>
  </rcc>
  <rcc rId="26275" sId="5">
    <oc r="D64">
      <v>600</v>
    </oc>
    <nc r="D64">
      <v>800</v>
    </nc>
  </rcc>
  <rcc rId="26276" sId="5">
    <oc r="D65">
      <v>18620</v>
    </oc>
    <nc r="D65">
      <v>18815</v>
    </nc>
  </rcc>
  <rcc rId="26277" sId="5">
    <oc r="D66">
      <v>6470</v>
    </oc>
    <nc r="D66">
      <v>6595</v>
    </nc>
  </rcc>
  <rcc rId="26278" sId="5">
    <oc r="D67">
      <v>22440</v>
    </oc>
    <nc r="D67">
      <v>22670</v>
    </nc>
  </rcc>
  <rcc rId="26279" sId="5">
    <oc r="D68">
      <v>27475</v>
    </oc>
    <nc r="D68">
      <v>27800</v>
    </nc>
  </rcc>
  <rcc rId="26280" sId="5">
    <oc r="D69">
      <v>5540</v>
    </oc>
    <nc r="D69">
      <v>5600</v>
    </nc>
  </rcc>
  <rcc rId="26281" sId="5">
    <oc r="D71">
      <v>20350</v>
    </oc>
    <nc r="D71">
      <v>20400</v>
    </nc>
  </rcc>
  <rcc rId="26282" sId="5">
    <oc r="D72">
      <v>35525</v>
    </oc>
    <nc r="D72">
      <v>35760</v>
    </nc>
  </rcc>
  <rcc rId="26283" sId="5">
    <oc r="D73">
      <v>32235</v>
    </oc>
    <nc r="D73">
      <v>32460</v>
    </nc>
  </rcc>
  <rcc rId="26284" sId="5">
    <oc r="D74">
      <v>3655</v>
    </oc>
    <nc r="D74">
      <v>3790</v>
    </nc>
  </rcc>
  <rcc rId="26285" sId="5">
    <oc r="D75">
      <v>6225</v>
    </oc>
    <nc r="D75">
      <v>6755</v>
    </nc>
  </rcc>
  <rcc rId="26286" sId="5">
    <oc r="D76">
      <v>5240</v>
    </oc>
    <nc r="D76">
      <v>5305</v>
    </nc>
  </rcc>
  <rcc rId="26287" sId="5">
    <oc r="D77">
      <v>55105</v>
    </oc>
    <nc r="D77">
      <v>55750</v>
    </nc>
  </rcc>
  <rcc rId="26288" sId="5">
    <oc r="D78">
      <v>11785</v>
    </oc>
    <nc r="D78">
      <v>11920</v>
    </nc>
  </rcc>
  <rcc rId="26289" sId="5">
    <oc r="D79">
      <v>11750</v>
    </oc>
    <nc r="D79">
      <v>11875</v>
    </nc>
  </rcc>
  <rcc rId="26290" sId="5">
    <oc r="D80">
      <v>8165</v>
    </oc>
    <nc r="D80">
      <v>8455</v>
    </nc>
  </rcc>
  <rcc rId="26291" sId="5">
    <oc r="D81">
      <v>6585</v>
    </oc>
    <nc r="D81">
      <v>6815</v>
    </nc>
  </rcc>
  <rcc rId="26292" sId="5">
    <oc r="D82">
      <v>10215</v>
    </oc>
    <nc r="D82">
      <v>10300</v>
    </nc>
  </rcc>
  <rcc rId="26293" sId="5">
    <oc r="D83">
      <v>1975</v>
    </oc>
    <nc r="D83">
      <v>2030</v>
    </nc>
  </rcc>
  <rcc rId="26294" sId="5">
    <oc r="D84">
      <v>15180</v>
    </oc>
    <nc r="D84">
      <v>15375</v>
    </nc>
  </rcc>
  <rcc rId="26295" sId="5">
    <oc r="D86">
      <v>25205</v>
    </oc>
    <nc r="D86">
      <v>25310</v>
    </nc>
  </rcc>
  <rcc rId="26296" sId="5">
    <oc r="D87">
      <v>27000</v>
    </oc>
    <nc r="D87">
      <v>27065</v>
    </nc>
  </rcc>
  <rcc rId="26297" sId="5">
    <oc r="D88">
      <v>8535</v>
    </oc>
    <nc r="D88">
      <v>8600</v>
    </nc>
  </rcc>
  <rcc rId="26298" sId="5">
    <oc r="D89">
      <v>3000</v>
    </oc>
    <nc r="D89">
      <v>3005</v>
    </nc>
  </rcc>
  <rcc rId="26299" sId="5">
    <oc r="D90">
      <v>33810</v>
    </oc>
    <nc r="D90">
      <v>34715</v>
    </nc>
  </rcc>
  <rcc rId="26300" sId="5" odxf="1" dxf="1">
    <oc r="D91">
      <v>27040</v>
    </oc>
    <nc r="D91">
      <v>27135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301" sId="5">
    <oc r="D92">
      <v>65220</v>
    </oc>
    <nc r="D92">
      <v>65770</v>
    </nc>
  </rcc>
  <rcc rId="26302" sId="5">
    <oc r="D93">
      <v>39635</v>
    </oc>
    <nc r="D93">
      <v>39770</v>
    </nc>
  </rcc>
  <rcc rId="26303" sId="5">
    <oc r="D95">
      <v>1120</v>
    </oc>
    <nc r="D95">
      <v>1365</v>
    </nc>
  </rcc>
  <rcc rId="26304" sId="5">
    <oc r="D96">
      <v>19450</v>
    </oc>
    <nc r="D96">
      <v>19795</v>
    </nc>
  </rcc>
  <rcc rId="26305" sId="5">
    <oc r="D97">
      <v>8154</v>
    </oc>
    <nc r="D97">
      <v>8325</v>
    </nc>
  </rcc>
  <rcc rId="26306" sId="5">
    <oc r="D98">
      <v>33480</v>
    </oc>
    <nc r="D98">
      <v>33795</v>
    </nc>
  </rcc>
  <rcc rId="26307" sId="5">
    <oc r="D99">
      <v>8100</v>
    </oc>
    <nc r="D99">
      <v>8225</v>
    </nc>
  </rcc>
  <rcc rId="26308" sId="5">
    <oc r="D100">
      <v>43390</v>
    </oc>
    <nc r="D100">
      <v>43835</v>
    </nc>
  </rcc>
  <rcc rId="26309" sId="5">
    <oc r="D101">
      <v>30335</v>
    </oc>
    <nc r="D101">
      <v>30560</v>
    </nc>
  </rcc>
  <rcc rId="26310" sId="5">
    <oc r="D102">
      <v>29685</v>
    </oc>
    <nc r="D102">
      <v>30140</v>
    </nc>
  </rcc>
  <rcc rId="26311" sId="5">
    <oc r="D103">
      <v>16520</v>
    </oc>
    <nc r="D103">
      <v>16860</v>
    </nc>
  </rcc>
  <rcc rId="26312" sId="5">
    <oc r="D104">
      <v>14115</v>
    </oc>
    <nc r="D104">
      <v>14280</v>
    </nc>
  </rcc>
  <rcc rId="26313" sId="5">
    <oc r="D105">
      <v>23640</v>
    </oc>
    <nc r="D105">
      <v>23685</v>
    </nc>
  </rcc>
  <rcc rId="26314" sId="5">
    <oc r="D106">
      <v>3935</v>
    </oc>
    <nc r="D106">
      <v>4075</v>
    </nc>
  </rcc>
  <rcc rId="26315" sId="5">
    <oc r="D107">
      <v>8765</v>
    </oc>
    <nc r="D107">
      <v>8920</v>
    </nc>
  </rcc>
  <rcc rId="26316" sId="5">
    <oc r="D109">
      <v>97265</v>
    </oc>
    <nc r="D109">
      <v>97540</v>
    </nc>
  </rcc>
  <rcc rId="26317" sId="5">
    <oc r="D110">
      <v>35030</v>
    </oc>
    <nc r="D110">
      <v>35065</v>
    </nc>
  </rcc>
  <rcc rId="26318" sId="5">
    <oc r="D111">
      <v>13490</v>
    </oc>
    <nc r="D111">
      <v>13945</v>
    </nc>
  </rcc>
  <rcc rId="26319" sId="5">
    <oc r="D112">
      <v>25295</v>
    </oc>
    <nc r="D112">
      <v>25755</v>
    </nc>
  </rcc>
  <rcc rId="26320" sId="5">
    <oc r="D113">
      <v>4900</v>
    </oc>
    <nc r="D113">
      <v>5050</v>
    </nc>
  </rcc>
  <rcc rId="26321" sId="5">
    <oc r="D114">
      <v>19545</v>
    </oc>
    <nc r="D114">
      <v>19855</v>
    </nc>
  </rcc>
  <rcc rId="26322" sId="5">
    <oc r="D115">
      <v>11130</v>
    </oc>
    <nc r="D115">
      <v>11355</v>
    </nc>
  </rcc>
  <rcc rId="26323" sId="5">
    <oc r="D116">
      <v>46425</v>
    </oc>
    <nc r="D116">
      <v>46685</v>
    </nc>
  </rcc>
  <rcc rId="26324" sId="5">
    <oc r="D117">
      <v>35295</v>
    </oc>
    <nc r="D117">
      <v>35495</v>
    </nc>
  </rcc>
  <rcc rId="26325" sId="5">
    <oc r="D118">
      <v>95645</v>
    </oc>
    <nc r="D118">
      <v>95920</v>
    </nc>
  </rcc>
  <rcc rId="26326" sId="5">
    <oc r="D119">
      <v>39805</v>
    </oc>
    <nc r="D119">
      <v>40055</v>
    </nc>
  </rcc>
  <rcc rId="26327" sId="5">
    <oc r="D120">
      <v>2055</v>
    </oc>
    <nc r="D120">
      <v>2220</v>
    </nc>
  </rcc>
  <rcc rId="26328" sId="5">
    <oc r="D121">
      <v>86435</v>
    </oc>
    <nc r="D121">
      <v>86680</v>
    </nc>
  </rcc>
  <rcc rId="26329" sId="5" odxf="1" dxf="1">
    <oc r="D122">
      <v>83255</v>
    </oc>
    <nc r="D122">
      <v>83455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330" sId="5">
    <oc r="D124">
      <v>5005</v>
    </oc>
    <nc r="D124">
      <v>5080</v>
    </nc>
  </rcc>
  <rcc rId="26331" sId="5">
    <oc r="D125">
      <v>8395</v>
    </oc>
    <nc r="D125">
      <v>8530</v>
    </nc>
  </rcc>
  <rcc rId="26332" sId="5">
    <oc r="D126">
      <v>9490</v>
    </oc>
    <nc r="D126">
      <v>9635</v>
    </nc>
  </rcc>
  <rcc rId="26333" sId="5">
    <oc r="D127">
      <v>30650</v>
    </oc>
    <nc r="D127">
      <v>30930</v>
    </nc>
  </rcc>
  <rcc rId="26334" sId="5">
    <oc r="D128">
      <v>59230</v>
    </oc>
    <nc r="D128">
      <v>59950</v>
    </nc>
  </rcc>
  <rcc rId="26335" sId="5">
    <oc r="D129">
      <v>8315</v>
    </oc>
    <nc r="D129">
      <v>8665</v>
    </nc>
  </rcc>
  <rcc rId="26336" sId="5">
    <oc r="D130">
      <v>15470</v>
    </oc>
    <nc r="D130">
      <v>15620</v>
    </nc>
  </rcc>
  <rcc rId="26337" sId="5">
    <oc r="D131">
      <v>11915</v>
    </oc>
    <nc r="D131">
      <v>12205</v>
    </nc>
  </rcc>
  <rcc rId="26338" sId="5">
    <oc r="D132">
      <v>8095</v>
    </oc>
    <nc r="D132">
      <v>8230</v>
    </nc>
  </rcc>
  <rcc rId="26339" sId="5">
    <oc r="D133">
      <v>9330</v>
    </oc>
    <nc r="D133">
      <v>9450</v>
    </nc>
  </rcc>
  <rcc rId="26340" sId="5">
    <oc r="D134">
      <v>18780</v>
    </oc>
    <nc r="D134">
      <v>18945</v>
    </nc>
  </rcc>
  <rcc rId="26341" sId="5">
    <oc r="D135">
      <v>17680</v>
    </oc>
    <nc r="D135">
      <v>17805</v>
    </nc>
  </rcc>
  <rcc rId="26342" sId="5">
    <oc r="D136">
      <v>30620</v>
    </oc>
    <nc r="D136">
      <v>30775</v>
    </nc>
  </rcc>
  <rcc rId="26343" sId="5">
    <oc r="D137">
      <v>58085</v>
    </oc>
    <nc r="D137">
      <v>58350</v>
    </nc>
  </rcc>
  <rcc rId="26344" sId="5">
    <oc r="D138">
      <v>28600</v>
    </oc>
    <nc r="D138">
      <v>28805</v>
    </nc>
  </rcc>
  <rcc rId="26345" sId="5">
    <oc r="D139">
      <v>28015</v>
    </oc>
    <nc r="D139">
      <v>28400</v>
    </nc>
  </rcc>
  <rcc rId="26346" sId="5">
    <oc r="D140">
      <v>40300</v>
    </oc>
    <nc r="D140">
      <v>40475</v>
    </nc>
  </rcc>
  <rcc rId="26347" sId="5">
    <oc r="D141">
      <v>18575</v>
    </oc>
    <nc r="D141">
      <v>18760</v>
    </nc>
  </rcc>
  <rcc rId="26348" sId="5">
    <oc r="D142">
      <v>8900</v>
    </oc>
    <nc r="D142">
      <v>9155</v>
    </nc>
  </rcc>
  <rcc rId="26349" sId="5">
    <oc r="D143">
      <v>26670</v>
    </oc>
    <nc r="D143">
      <v>27050</v>
    </nc>
  </rcc>
  <rcc rId="26350" sId="5">
    <oc r="D144">
      <v>41325</v>
    </oc>
    <nc r="D144">
      <v>41425</v>
    </nc>
  </rcc>
  <rcc rId="26351" sId="5">
    <oc r="D145">
      <v>56455</v>
    </oc>
    <nc r="D145">
      <v>57045</v>
    </nc>
  </rcc>
  <rcc rId="26352" sId="5">
    <oc r="D146">
      <v>10240</v>
    </oc>
    <nc r="D146">
      <v>10415</v>
    </nc>
  </rcc>
  <rcc rId="26353" sId="5">
    <oc r="D147">
      <v>12105</v>
    </oc>
    <nc r="D147">
      <v>12385</v>
    </nc>
  </rcc>
  <rcc rId="26354" sId="5">
    <oc r="D148">
      <v>28950</v>
    </oc>
    <nc r="D148">
      <v>29300</v>
    </nc>
  </rcc>
  <rcc rId="26355" sId="5">
    <oc r="D149">
      <v>13430</v>
    </oc>
    <nc r="D149">
      <v>13635</v>
    </nc>
  </rcc>
  <rcc rId="26356" sId="5">
    <oc r="D150">
      <v>40025</v>
    </oc>
    <nc r="D150">
      <v>40150</v>
    </nc>
  </rcc>
  <rcc rId="26357" sId="5">
    <oc r="D151">
      <v>38675</v>
    </oc>
    <nc r="D151">
      <v>38815</v>
    </nc>
  </rcc>
  <rcc rId="26358" sId="5">
    <oc r="D152">
      <v>44080</v>
    </oc>
    <nc r="D152">
      <v>44270</v>
    </nc>
  </rcc>
  <rcc rId="26359" sId="5">
    <oc r="D153">
      <v>22920</v>
    </oc>
    <nc r="D153">
      <v>23085</v>
    </nc>
  </rcc>
  <rcc rId="26360" sId="5">
    <oc r="D155">
      <v>28645</v>
    </oc>
    <nc r="D155">
      <v>28815</v>
    </nc>
  </rcc>
  <rcc rId="26361" sId="5">
    <oc r="D156">
      <v>75315</v>
    </oc>
    <nc r="D156">
      <v>76035</v>
    </nc>
  </rcc>
  <rcc rId="26362" sId="5">
    <oc r="D157">
      <v>24180</v>
    </oc>
    <nc r="D157">
      <v>24495</v>
    </nc>
  </rcc>
  <rcc rId="26363" sId="5">
    <oc r="D158">
      <v>35790</v>
    </oc>
    <nc r="D158">
      <v>36040</v>
    </nc>
  </rcc>
  <rcc rId="26364" sId="5">
    <oc r="D159">
      <v>4195</v>
    </oc>
    <nc r="D159">
      <v>4415</v>
    </nc>
  </rcc>
  <rcc rId="26365" sId="5">
    <oc r="D160">
      <v>7485</v>
    </oc>
    <nc r="D160">
      <v>7590</v>
    </nc>
  </rcc>
  <rcc rId="26366" sId="5">
    <oc r="D161">
      <v>12900</v>
    </oc>
    <nc r="D161">
      <v>13365</v>
    </nc>
  </rcc>
  <rcc rId="26367" sId="5">
    <oc r="D162">
      <v>91660</v>
    </oc>
    <nc r="D162">
      <v>91850</v>
    </nc>
  </rcc>
  <rcc rId="26368" sId="5">
    <oc r="D163">
      <v>72795</v>
    </oc>
    <nc r="D163">
      <v>73555</v>
    </nc>
  </rcc>
  <rcc rId="26369" sId="5">
    <oc r="D164">
      <v>19445</v>
    </oc>
    <nc r="D164">
      <v>19730</v>
    </nc>
  </rcc>
  <rcc rId="26370" sId="5">
    <oc r="D165">
      <v>46530</v>
    </oc>
    <nc r="D165">
      <v>46535</v>
    </nc>
  </rcc>
  <rcc rId="26371" sId="5">
    <oc r="D167">
      <v>22675</v>
    </oc>
    <nc r="D167">
      <v>22840</v>
    </nc>
  </rcc>
  <rcc rId="26372" sId="5">
    <oc r="D168">
      <v>775</v>
    </oc>
    <nc r="D168">
      <v>930</v>
    </nc>
  </rcc>
  <rcc rId="26373" sId="5">
    <oc r="D169">
      <v>13115</v>
    </oc>
    <nc r="D169">
      <v>13250</v>
    </nc>
  </rcc>
  <rcc rId="26374" sId="5">
    <oc r="D170">
      <v>12605</v>
    </oc>
    <nc r="D170">
      <v>12725</v>
    </nc>
  </rcc>
  <rcc rId="26375" sId="5">
    <oc r="D171">
      <v>10390</v>
    </oc>
    <nc r="D171">
      <v>10535</v>
    </nc>
  </rcc>
  <rcc rId="26376" sId="5">
    <oc r="D172">
      <v>70050</v>
    </oc>
    <nc r="D172">
      <v>70280</v>
    </nc>
  </rcc>
  <rcc rId="26377" sId="5">
    <oc r="D173">
      <v>39420</v>
    </oc>
    <nc r="D173">
      <v>39590</v>
    </nc>
  </rcc>
  <rcc rId="26378" sId="5">
    <oc r="D174">
      <v>18835</v>
    </oc>
    <nc r="D174">
      <v>19040</v>
    </nc>
  </rcc>
  <rcc rId="26379" sId="5">
    <oc r="D175">
      <v>9765</v>
    </oc>
    <nc r="D175">
      <v>9955</v>
    </nc>
  </rcc>
  <rcc rId="26380" sId="5">
    <oc r="D176">
      <v>52050</v>
    </oc>
    <nc r="D176">
      <v>52260</v>
    </nc>
  </rcc>
  <rcc rId="26381" sId="5">
    <oc r="D177">
      <v>44820</v>
    </oc>
    <nc r="D177">
      <v>44950</v>
    </nc>
  </rcc>
  <rcc rId="26382" sId="5">
    <oc r="D178">
      <v>32575</v>
    </oc>
    <nc r="D178">
      <v>33070</v>
    </nc>
  </rcc>
  <rcc rId="26383" sId="5">
    <oc r="D179">
      <v>128160</v>
    </oc>
    <nc r="D179">
      <v>128690</v>
    </nc>
  </rcc>
  <rcc rId="26384" sId="5">
    <oc r="D180">
      <v>48435</v>
    </oc>
    <nc r="D180">
      <v>48775</v>
    </nc>
  </rcc>
  <rcc rId="26385" sId="5">
    <oc r="D181">
      <v>38525</v>
    </oc>
    <nc r="D181">
      <v>38755</v>
    </nc>
  </rcc>
  <rcc rId="26386" sId="5">
    <oc r="D182">
      <v>9570</v>
    </oc>
    <nc r="D182">
      <v>9740</v>
    </nc>
  </rcc>
  <rcc rId="26387" sId="5">
    <oc r="D183">
      <v>8560</v>
    </oc>
    <nc r="D183">
      <v>8730</v>
    </nc>
  </rcc>
  <rcc rId="26388" sId="5">
    <oc r="D184">
      <v>31030</v>
    </oc>
    <nc r="D184">
      <v>31205</v>
    </nc>
  </rcc>
  <rcc rId="26389" sId="5">
    <oc r="D185">
      <v>22885</v>
    </oc>
    <nc r="D185">
      <v>23190</v>
    </nc>
  </rcc>
  <rcc rId="26390" sId="5">
    <oc r="D186">
      <v>10095</v>
    </oc>
    <nc r="D186">
      <v>10275</v>
    </nc>
  </rcc>
  <rcc rId="26391" sId="5">
    <oc r="D187">
      <v>17930</v>
    </oc>
    <nc r="D187">
      <v>18165</v>
    </nc>
  </rcc>
  <rcc rId="26392" sId="5">
    <oc r="D188">
      <v>40325</v>
    </oc>
    <nc r="D188">
      <v>40395</v>
    </nc>
  </rcc>
  <rcc rId="26393" sId="5">
    <oc r="D189">
      <v>12865</v>
    </oc>
    <nc r="D189">
      <v>13035</v>
    </nc>
  </rcc>
  <rcc rId="26394" sId="5">
    <oc r="D190">
      <v>121585</v>
    </oc>
    <nc r="D190">
      <v>122170</v>
    </nc>
  </rcc>
  <rcc rId="26395" sId="5">
    <oc r="D191">
      <v>6475</v>
    </oc>
    <nc r="D191">
      <v>6750</v>
    </nc>
  </rcc>
  <rcc rId="26396" sId="5">
    <oc r="D192">
      <v>24690</v>
    </oc>
    <nc r="D192">
      <v>25100</v>
    </nc>
  </rcc>
  <rcc rId="26397" sId="5">
    <oc r="D193">
      <v>32260</v>
    </oc>
    <nc r="D193">
      <v>32500</v>
    </nc>
  </rcc>
  <rcc rId="26398" sId="5">
    <oc r="D194">
      <v>25505</v>
    </oc>
    <nc r="D194">
      <v>25980</v>
    </nc>
  </rcc>
  <rcc rId="26399" sId="5">
    <oc r="D196">
      <v>9735</v>
    </oc>
    <nc r="D196">
      <v>9900</v>
    </nc>
  </rcc>
  <rcc rId="26400" sId="5">
    <oc r="D197">
      <v>20890</v>
    </oc>
    <nc r="D197">
      <v>21855</v>
    </nc>
  </rcc>
  <rcc rId="26401" sId="5">
    <oc r="D198">
      <v>9395</v>
    </oc>
    <nc r="D198">
      <v>9530</v>
    </nc>
  </rcc>
  <rcc rId="26402" sId="5">
    <oc r="D199">
      <v>17250</v>
    </oc>
    <nc r="D199">
      <v>17410</v>
    </nc>
  </rcc>
  <rcc rId="26403" sId="5">
    <oc r="D200">
      <v>16280</v>
    </oc>
    <nc r="D200">
      <v>16305</v>
    </nc>
  </rcc>
  <rcc rId="26404" sId="5">
    <oc r="D201">
      <v>22600</v>
    </oc>
    <nc r="D201">
      <v>22805</v>
    </nc>
  </rcc>
  <rcc rId="26405" sId="5">
    <oc r="D202">
      <v>15195</v>
    </oc>
    <nc r="D202">
      <v>15405</v>
    </nc>
  </rcc>
  <rcc rId="26406" sId="5">
    <oc r="E6">
      <v>13470</v>
    </oc>
    <nc r="E6"/>
  </rcc>
  <rcc rId="26407" sId="5">
    <oc r="E7">
      <v>5415</v>
    </oc>
    <nc r="E7"/>
  </rcc>
  <rcc rId="26408" sId="5">
    <oc r="E8">
      <v>13475</v>
    </oc>
    <nc r="E8"/>
  </rcc>
  <rcc rId="26409" sId="5">
    <oc r="E9">
      <v>9760</v>
    </oc>
    <nc r="E9"/>
  </rcc>
  <rcc rId="26410" sId="5">
    <oc r="E10">
      <v>19220</v>
    </oc>
    <nc r="E10"/>
  </rcc>
  <rcc rId="26411" sId="5">
    <oc r="E11">
      <v>45560</v>
    </oc>
    <nc r="E11"/>
  </rcc>
  <rcc rId="26412" sId="5">
    <oc r="E12">
      <v>19485</v>
    </oc>
    <nc r="E12"/>
  </rcc>
  <rcc rId="26413" sId="5">
    <oc r="E13">
      <v>13310</v>
    </oc>
    <nc r="E13"/>
  </rcc>
  <rcc rId="26414" sId="5">
    <oc r="E14">
      <v>70105</v>
    </oc>
    <nc r="E14"/>
  </rcc>
  <rcc rId="26415" sId="5">
    <oc r="E15">
      <v>20245</v>
    </oc>
    <nc r="E15"/>
  </rcc>
  <rcc rId="26416" sId="5">
    <oc r="E16">
      <v>6265</v>
    </oc>
    <nc r="E16"/>
  </rcc>
  <rcc rId="26417" sId="5">
    <oc r="E17">
      <v>32625</v>
    </oc>
    <nc r="E17"/>
  </rcc>
  <rcc rId="26418" sId="5">
    <oc r="E18">
      <v>17940</v>
    </oc>
    <nc r="E18"/>
  </rcc>
  <rcc rId="26419" sId="5">
    <oc r="E19">
      <v>12515</v>
    </oc>
    <nc r="E19"/>
  </rcc>
  <rcc rId="26420" sId="5">
    <oc r="E20">
      <v>52225</v>
    </oc>
    <nc r="E20"/>
  </rcc>
  <rcc rId="26421" sId="5">
    <oc r="E21">
      <v>69885</v>
    </oc>
    <nc r="E21"/>
  </rcc>
  <rcc rId="26422" sId="5">
    <oc r="E22">
      <v>51885</v>
    </oc>
    <nc r="E22"/>
  </rcc>
  <rcc rId="26423" sId="5">
    <oc r="E23">
      <v>10985</v>
    </oc>
    <nc r="E23"/>
  </rcc>
  <rcc rId="26424" sId="5">
    <oc r="E24">
      <v>7480</v>
    </oc>
    <nc r="E24"/>
  </rcc>
  <rcc rId="26425" sId="5">
    <oc r="E25">
      <v>14560</v>
    </oc>
    <nc r="E25"/>
  </rcc>
  <rcc rId="26426" sId="5">
    <oc r="E26">
      <v>8835</v>
    </oc>
    <nc r="E26"/>
  </rcc>
  <rcc rId="26427" sId="5">
    <oc r="E27">
      <v>3325</v>
    </oc>
    <nc r="E27"/>
  </rcc>
  <rcc rId="26428" sId="5">
    <oc r="E28">
      <v>6055</v>
    </oc>
    <nc r="E28"/>
  </rcc>
  <rcc rId="26429" sId="5">
    <oc r="E29">
      <v>20540</v>
    </oc>
    <nc r="E29"/>
  </rcc>
  <rcc rId="26430" sId="5">
    <oc r="E30">
      <v>60765</v>
    </oc>
    <nc r="E30"/>
  </rcc>
  <rcc rId="26431" sId="5">
    <oc r="E31">
      <v>19335</v>
    </oc>
    <nc r="E31"/>
  </rcc>
  <rcc rId="26432" sId="5">
    <oc r="E32">
      <v>18550</v>
    </oc>
    <nc r="E32"/>
  </rcc>
  <rcc rId="26433" sId="5">
    <oc r="E33">
      <v>54840</v>
    </oc>
    <nc r="E33"/>
  </rcc>
  <rcc rId="26434" sId="5">
    <oc r="E34">
      <v>13260</v>
    </oc>
    <nc r="E34"/>
  </rcc>
  <rcc rId="26435" sId="5">
    <oc r="E35">
      <v>10505</v>
    </oc>
    <nc r="E35"/>
  </rcc>
  <rcc rId="26436" sId="5">
    <oc r="E36">
      <v>68800</v>
    </oc>
    <nc r="E36"/>
  </rcc>
  <rcc rId="26437" sId="5">
    <oc r="E37">
      <v>26285</v>
    </oc>
    <nc r="E37"/>
  </rcc>
  <rcc rId="26438" sId="5">
    <oc r="E38">
      <v>90675</v>
    </oc>
    <nc r="E38"/>
  </rcc>
  <rcc rId="26439" sId="5">
    <oc r="E39">
      <v>11930</v>
    </oc>
    <nc r="E39"/>
  </rcc>
  <rcc rId="26440" sId="5">
    <oc r="E40">
      <v>64270</v>
    </oc>
    <nc r="E40"/>
  </rcc>
  <rcc rId="26441" sId="5">
    <oc r="E41">
      <v>18600</v>
    </oc>
    <nc r="E41"/>
  </rcc>
  <rcc rId="26442" sId="5">
    <oc r="E42">
      <v>106715</v>
    </oc>
    <nc r="E42"/>
  </rcc>
  <rcc rId="26443" sId="5">
    <oc r="E43">
      <v>13630</v>
    </oc>
    <nc r="E43"/>
  </rcc>
  <rcc rId="26444" sId="5">
    <oc r="E44">
      <v>23535</v>
    </oc>
    <nc r="E44"/>
  </rcc>
  <rcc rId="26445" sId="5">
    <oc r="E45">
      <v>19820</v>
    </oc>
    <nc r="E45"/>
  </rcc>
  <rcc rId="26446" sId="5">
    <oc r="E47">
      <v>20</v>
    </oc>
    <nc r="E47"/>
  </rcc>
  <rcc rId="26447" sId="5">
    <oc r="E48">
      <v>9750</v>
    </oc>
    <nc r="E48"/>
  </rcc>
  <rcc rId="26448" sId="5">
    <oc r="E49">
      <v>24980</v>
    </oc>
    <nc r="E49"/>
  </rcc>
  <rcc rId="26449" sId="5">
    <oc r="E50">
      <v>34220</v>
    </oc>
    <nc r="E50"/>
  </rcc>
  <rcc rId="26450" sId="5">
    <oc r="E51">
      <v>18775</v>
    </oc>
    <nc r="E51"/>
  </rcc>
  <rcc rId="26451" sId="5">
    <oc r="E52">
      <v>1320</v>
    </oc>
    <nc r="E52"/>
  </rcc>
  <rcc rId="26452" sId="5">
    <oc r="E53">
      <v>21835</v>
    </oc>
    <nc r="E53"/>
  </rcc>
  <rcc rId="26453" sId="5">
    <oc r="E54">
      <v>36315</v>
    </oc>
    <nc r="E54"/>
  </rcc>
  <rcc rId="26454" sId="5">
    <oc r="E55">
      <v>41400</v>
    </oc>
    <nc r="E55"/>
  </rcc>
  <rcc rId="26455" sId="5">
    <oc r="E56">
      <v>7580</v>
    </oc>
    <nc r="E56"/>
  </rcc>
  <rcc rId="26456" sId="5">
    <oc r="E57">
      <v>261500</v>
    </oc>
    <nc r="E57"/>
  </rcc>
  <rcc rId="26457" sId="5">
    <oc r="E58">
      <v>31680</v>
    </oc>
    <nc r="E58"/>
  </rcc>
  <rcc rId="26458" sId="5">
    <oc r="E59">
      <v>7015</v>
    </oc>
    <nc r="E59"/>
  </rcc>
  <rcc rId="26459" sId="5">
    <oc r="E60">
      <v>66510</v>
    </oc>
    <nc r="E60"/>
  </rcc>
  <rcc rId="26460" sId="5">
    <oc r="E62">
      <v>3305</v>
    </oc>
    <nc r="E62"/>
  </rcc>
  <rcc rId="26461" sId="5">
    <oc r="E63">
      <v>8315</v>
    </oc>
    <nc r="E63"/>
  </rcc>
  <rcc rId="26462" sId="5">
    <oc r="E64">
      <v>800</v>
    </oc>
    <nc r="E64"/>
  </rcc>
  <rcc rId="26463" sId="5">
    <oc r="E65">
      <v>18815</v>
    </oc>
    <nc r="E65"/>
  </rcc>
  <rcc rId="26464" sId="5">
    <oc r="E66">
      <v>6595</v>
    </oc>
    <nc r="E66"/>
  </rcc>
  <rcc rId="26465" sId="5">
    <oc r="E67">
      <v>22670</v>
    </oc>
    <nc r="E67"/>
  </rcc>
  <rcc rId="26466" sId="5">
    <oc r="E68">
      <v>27800</v>
    </oc>
    <nc r="E68"/>
  </rcc>
  <rcc rId="26467" sId="5">
    <oc r="E69">
      <v>5600</v>
    </oc>
    <nc r="E69"/>
  </rcc>
  <rcc rId="26468" sId="5">
    <oc r="E71">
      <v>20400</v>
    </oc>
    <nc r="E71"/>
  </rcc>
  <rcc rId="26469" sId="5">
    <oc r="E72">
      <v>35760</v>
    </oc>
    <nc r="E72"/>
  </rcc>
  <rcc rId="26470" sId="5">
    <oc r="E73">
      <v>32460</v>
    </oc>
    <nc r="E73"/>
  </rcc>
  <rcc rId="26471" sId="5">
    <oc r="E74">
      <v>3790</v>
    </oc>
    <nc r="E74"/>
  </rcc>
  <rcc rId="26472" sId="5">
    <oc r="E75">
      <v>6755</v>
    </oc>
    <nc r="E75"/>
  </rcc>
  <rcc rId="26473" sId="5">
    <oc r="E76">
      <v>5305</v>
    </oc>
    <nc r="E76"/>
  </rcc>
  <rcc rId="26474" sId="5">
    <oc r="E77">
      <v>55750</v>
    </oc>
    <nc r="E77"/>
  </rcc>
  <rcc rId="26475" sId="5">
    <oc r="E78">
      <v>11920</v>
    </oc>
    <nc r="E78"/>
  </rcc>
  <rcc rId="26476" sId="5">
    <oc r="E79">
      <v>11875</v>
    </oc>
    <nc r="E79"/>
  </rcc>
  <rcc rId="26477" sId="5">
    <oc r="E80">
      <v>8455</v>
    </oc>
    <nc r="E80"/>
  </rcc>
  <rcc rId="26478" sId="5">
    <oc r="E81">
      <v>6815</v>
    </oc>
    <nc r="E81"/>
  </rcc>
  <rcc rId="26479" sId="5">
    <oc r="E82">
      <v>10300</v>
    </oc>
    <nc r="E82"/>
  </rcc>
  <rcc rId="26480" sId="5">
    <oc r="E83">
      <v>2030</v>
    </oc>
    <nc r="E83"/>
  </rcc>
  <rcc rId="26481" sId="5">
    <oc r="E84">
      <v>15375</v>
    </oc>
    <nc r="E84"/>
  </rcc>
  <rcc rId="26482" sId="5">
    <oc r="E85">
      <v>100</v>
    </oc>
    <nc r="E85"/>
  </rcc>
  <rcc rId="26483" sId="5">
    <oc r="E86">
      <v>25310</v>
    </oc>
    <nc r="E86"/>
  </rcc>
  <rcc rId="26484" sId="5">
    <oc r="E87">
      <v>27065</v>
    </oc>
    <nc r="E87"/>
  </rcc>
  <rcc rId="26485" sId="5">
    <oc r="E88">
      <v>8600</v>
    </oc>
    <nc r="E88"/>
  </rcc>
  <rcc rId="26486" sId="5">
    <oc r="E89">
      <v>3005</v>
    </oc>
    <nc r="E89"/>
  </rcc>
  <rcc rId="26487" sId="5">
    <oc r="E90">
      <v>34715</v>
    </oc>
    <nc r="E90"/>
  </rcc>
  <rcc rId="26488" sId="5">
    <oc r="E91">
      <v>27135</v>
    </oc>
    <nc r="E91"/>
  </rcc>
  <rcc rId="26489" sId="5">
    <oc r="E92">
      <v>65770</v>
    </oc>
    <nc r="E92"/>
  </rcc>
  <rcc rId="26490" sId="5">
    <oc r="E93">
      <v>39770</v>
    </oc>
    <nc r="E93"/>
  </rcc>
  <rcc rId="26491" sId="5">
    <oc r="E95">
      <v>1365</v>
    </oc>
    <nc r="E95"/>
  </rcc>
  <rcc rId="26492" sId="5">
    <oc r="E96">
      <v>19795</v>
    </oc>
    <nc r="E96"/>
  </rcc>
  <rcc rId="26493" sId="5">
    <oc r="E97">
      <v>8325</v>
    </oc>
    <nc r="E97"/>
  </rcc>
  <rcc rId="26494" sId="5">
    <oc r="E98">
      <v>33795</v>
    </oc>
    <nc r="E98"/>
  </rcc>
  <rcc rId="26495" sId="5">
    <oc r="E99">
      <v>8225</v>
    </oc>
    <nc r="E99"/>
  </rcc>
  <rcc rId="26496" sId="5">
    <oc r="E100">
      <v>43835</v>
    </oc>
    <nc r="E100"/>
  </rcc>
  <rcc rId="26497" sId="5">
    <oc r="E101">
      <v>30560</v>
    </oc>
    <nc r="E101"/>
  </rcc>
  <rcc rId="26498" sId="5">
    <oc r="E102">
      <v>30140</v>
    </oc>
    <nc r="E102"/>
  </rcc>
  <rcc rId="26499" sId="5">
    <oc r="E103">
      <v>16860</v>
    </oc>
    <nc r="E103"/>
  </rcc>
  <rcc rId="26500" sId="5">
    <oc r="E104">
      <v>14280</v>
    </oc>
    <nc r="E104"/>
  </rcc>
  <rcc rId="26501" sId="5">
    <oc r="E105">
      <v>23685</v>
    </oc>
    <nc r="E105"/>
  </rcc>
  <rcc rId="26502" sId="5">
    <oc r="E106">
      <v>4075</v>
    </oc>
    <nc r="E106"/>
  </rcc>
  <rcc rId="26503" sId="5">
    <oc r="E107">
      <v>8920</v>
    </oc>
    <nc r="E107"/>
  </rcc>
  <rcc rId="26504" sId="5">
    <oc r="E108">
      <v>5480</v>
    </oc>
    <nc r="E108"/>
  </rcc>
  <rcc rId="26505" sId="5">
    <oc r="E109">
      <v>97540</v>
    </oc>
    <nc r="E109"/>
  </rcc>
  <rcc rId="26506" sId="5">
    <oc r="E110">
      <v>35065</v>
    </oc>
    <nc r="E110"/>
  </rcc>
  <rcc rId="26507" sId="5">
    <oc r="E111">
      <v>13945</v>
    </oc>
    <nc r="E111"/>
  </rcc>
  <rcc rId="26508" sId="5">
    <oc r="E112">
      <v>25755</v>
    </oc>
    <nc r="E112"/>
  </rcc>
  <rcc rId="26509" sId="5">
    <oc r="E113">
      <v>5050</v>
    </oc>
    <nc r="E113"/>
  </rcc>
  <rcc rId="26510" sId="5">
    <oc r="E114">
      <v>19855</v>
    </oc>
    <nc r="E114"/>
  </rcc>
  <rcc rId="26511" sId="5">
    <oc r="E115">
      <v>11355</v>
    </oc>
    <nc r="E115"/>
  </rcc>
  <rcc rId="26512" sId="5">
    <oc r="E116">
      <v>46685</v>
    </oc>
    <nc r="E116"/>
  </rcc>
  <rcc rId="26513" sId="5">
    <oc r="E117">
      <v>35495</v>
    </oc>
    <nc r="E117"/>
  </rcc>
  <rcc rId="26514" sId="5">
    <oc r="E118">
      <v>95920</v>
    </oc>
    <nc r="E118"/>
  </rcc>
  <rcc rId="26515" sId="5">
    <oc r="E119">
      <v>40055</v>
    </oc>
    <nc r="E119"/>
  </rcc>
  <rcc rId="26516" sId="5">
    <oc r="E120">
      <v>2220</v>
    </oc>
    <nc r="E120"/>
  </rcc>
  <rcc rId="26517" sId="5">
    <oc r="E121">
      <v>86680</v>
    </oc>
    <nc r="E121"/>
  </rcc>
  <rcc rId="26518" sId="5">
    <oc r="E122">
      <v>83455</v>
    </oc>
    <nc r="E122"/>
  </rcc>
  <rcc rId="26519" sId="5">
    <oc r="E123">
      <v>15800</v>
    </oc>
    <nc r="E123"/>
  </rcc>
  <rcc rId="26520" sId="5">
    <oc r="E124">
      <v>5080</v>
    </oc>
    <nc r="E124"/>
  </rcc>
  <rcc rId="26521" sId="5">
    <oc r="E125">
      <v>8530</v>
    </oc>
    <nc r="E125"/>
  </rcc>
  <rcc rId="26522" sId="5">
    <oc r="E126">
      <v>9635</v>
    </oc>
    <nc r="E126"/>
  </rcc>
  <rcc rId="26523" sId="5">
    <oc r="E127">
      <v>30930</v>
    </oc>
    <nc r="E127"/>
  </rcc>
  <rcc rId="26524" sId="5">
    <oc r="E128">
      <v>59950</v>
    </oc>
    <nc r="E128"/>
  </rcc>
  <rcc rId="26525" sId="5">
    <oc r="E129">
      <v>8665</v>
    </oc>
    <nc r="E129"/>
  </rcc>
  <rcc rId="26526" sId="5">
    <oc r="E130">
      <v>15620</v>
    </oc>
    <nc r="E130"/>
  </rcc>
  <rcc rId="26527" sId="5">
    <oc r="E131">
      <v>12205</v>
    </oc>
    <nc r="E131"/>
  </rcc>
  <rcc rId="26528" sId="5">
    <oc r="E132">
      <v>8230</v>
    </oc>
    <nc r="E132"/>
  </rcc>
  <rcc rId="26529" sId="5">
    <oc r="E133">
      <v>9450</v>
    </oc>
    <nc r="E133"/>
  </rcc>
  <rcc rId="26530" sId="5">
    <oc r="E134">
      <v>18945</v>
    </oc>
    <nc r="E134"/>
  </rcc>
  <rcc rId="26531" sId="5">
    <oc r="E135">
      <v>17805</v>
    </oc>
    <nc r="E135"/>
  </rcc>
  <rcc rId="26532" sId="5">
    <oc r="E136">
      <v>30775</v>
    </oc>
    <nc r="E136"/>
  </rcc>
  <rcc rId="26533" sId="5">
    <oc r="E137">
      <v>58350</v>
    </oc>
    <nc r="E137"/>
  </rcc>
  <rcc rId="26534" sId="5">
    <oc r="E138">
      <v>28805</v>
    </oc>
    <nc r="E138"/>
  </rcc>
  <rcc rId="26535" sId="5">
    <oc r="E139">
      <v>28400</v>
    </oc>
    <nc r="E139"/>
  </rcc>
  <rcc rId="26536" sId="5">
    <oc r="E140">
      <v>40475</v>
    </oc>
    <nc r="E140"/>
  </rcc>
  <rcc rId="26537" sId="5">
    <oc r="E141">
      <v>18760</v>
    </oc>
    <nc r="E141"/>
  </rcc>
  <rcc rId="26538" sId="5">
    <oc r="E142">
      <v>9155</v>
    </oc>
    <nc r="E142"/>
  </rcc>
  <rcc rId="26539" sId="5">
    <oc r="E143">
      <v>27050</v>
    </oc>
    <nc r="E143"/>
  </rcc>
  <rcc rId="26540" sId="5">
    <oc r="E144">
      <v>41425</v>
    </oc>
    <nc r="E144"/>
  </rcc>
  <rcc rId="26541" sId="5">
    <oc r="E145">
      <v>57045</v>
    </oc>
    <nc r="E145"/>
  </rcc>
  <rcc rId="26542" sId="5">
    <oc r="E146">
      <v>10415</v>
    </oc>
    <nc r="E146"/>
  </rcc>
  <rcc rId="26543" sId="5">
    <oc r="E147">
      <v>12385</v>
    </oc>
    <nc r="E147"/>
  </rcc>
  <rcc rId="26544" sId="5">
    <oc r="E148">
      <v>29300</v>
    </oc>
    <nc r="E148"/>
  </rcc>
  <rcc rId="26545" sId="5">
    <oc r="E149">
      <v>13635</v>
    </oc>
    <nc r="E149"/>
  </rcc>
  <rcc rId="26546" sId="5">
    <oc r="E150">
      <v>40150</v>
    </oc>
    <nc r="E150"/>
  </rcc>
  <rcc rId="26547" sId="5">
    <oc r="E151">
      <v>38815</v>
    </oc>
    <nc r="E151"/>
  </rcc>
  <rcc rId="26548" sId="5">
    <oc r="E152">
      <v>44270</v>
    </oc>
    <nc r="E152"/>
  </rcc>
  <rcc rId="26549" sId="5">
    <oc r="E153">
      <v>23085</v>
    </oc>
    <nc r="E153"/>
  </rcc>
  <rcc rId="26550" sId="5">
    <oc r="E154">
      <v>1405</v>
    </oc>
    <nc r="E154"/>
  </rcc>
  <rcc rId="26551" sId="5">
    <oc r="E155">
      <v>28815</v>
    </oc>
    <nc r="E155"/>
  </rcc>
  <rcc rId="26552" sId="5">
    <oc r="E156">
      <v>76035</v>
    </oc>
    <nc r="E156"/>
  </rcc>
  <rcc rId="26553" sId="5">
    <oc r="E157">
      <v>24495</v>
    </oc>
    <nc r="E157"/>
  </rcc>
  <rcc rId="26554" sId="5">
    <oc r="E158">
      <v>36040</v>
    </oc>
    <nc r="E158"/>
  </rcc>
  <rcc rId="26555" sId="5">
    <oc r="E159">
      <v>4415</v>
    </oc>
    <nc r="E159"/>
  </rcc>
  <rcc rId="26556" sId="5">
    <oc r="E160">
      <v>7590</v>
    </oc>
    <nc r="E160"/>
  </rcc>
  <rcc rId="26557" sId="5">
    <oc r="E161">
      <v>13365</v>
    </oc>
    <nc r="E161"/>
  </rcc>
  <rcc rId="26558" sId="5">
    <oc r="E162">
      <v>91850</v>
    </oc>
    <nc r="E162"/>
  </rcc>
  <rcc rId="26559" sId="5">
    <oc r="E163">
      <v>73555</v>
    </oc>
    <nc r="E163"/>
  </rcc>
  <rcc rId="26560" sId="5">
    <oc r="E164">
      <v>19730</v>
    </oc>
    <nc r="E164"/>
  </rcc>
  <rcc rId="26561" sId="5">
    <oc r="E165">
      <v>46535</v>
    </oc>
    <nc r="E165"/>
  </rcc>
  <rcc rId="26562" sId="5">
    <oc r="E166">
      <v>28880</v>
    </oc>
    <nc r="E166"/>
  </rcc>
  <rcc rId="26563" sId="5">
    <oc r="E167">
      <v>22840</v>
    </oc>
    <nc r="E167"/>
  </rcc>
  <rcc rId="26564" sId="5">
    <oc r="E168">
      <v>930</v>
    </oc>
    <nc r="E168"/>
  </rcc>
  <rcc rId="26565" sId="5">
    <oc r="E169">
      <v>13250</v>
    </oc>
    <nc r="E169"/>
  </rcc>
  <rcc rId="26566" sId="5">
    <oc r="E170">
      <v>12725</v>
    </oc>
    <nc r="E170"/>
  </rcc>
  <rcc rId="26567" sId="5">
    <oc r="E171">
      <v>10535</v>
    </oc>
    <nc r="E171"/>
  </rcc>
  <rcc rId="26568" sId="5">
    <oc r="E172">
      <v>70280</v>
    </oc>
    <nc r="E172"/>
  </rcc>
  <rcc rId="26569" sId="5">
    <oc r="E173">
      <v>39590</v>
    </oc>
    <nc r="E173"/>
  </rcc>
  <rcc rId="26570" sId="5">
    <oc r="E174">
      <v>19040</v>
    </oc>
    <nc r="E174"/>
  </rcc>
  <rcc rId="26571" sId="5">
    <oc r="E175">
      <v>9955</v>
    </oc>
    <nc r="E175"/>
  </rcc>
  <rcc rId="26572" sId="5">
    <oc r="E176">
      <v>52260</v>
    </oc>
    <nc r="E176"/>
  </rcc>
  <rcc rId="26573" sId="5">
    <oc r="E177">
      <v>44950</v>
    </oc>
    <nc r="E177"/>
  </rcc>
  <rcc rId="26574" sId="5">
    <oc r="E178">
      <v>33070</v>
    </oc>
    <nc r="E178"/>
  </rcc>
  <rcc rId="26575" sId="5">
    <oc r="E179">
      <v>128690</v>
    </oc>
    <nc r="E179"/>
  </rcc>
  <rcc rId="26576" sId="5">
    <oc r="E180">
      <v>48775</v>
    </oc>
    <nc r="E180"/>
  </rcc>
  <rcc rId="26577" sId="5">
    <oc r="E181">
      <v>38755</v>
    </oc>
    <nc r="E181"/>
  </rcc>
  <rcc rId="26578" sId="5">
    <oc r="E182">
      <v>9740</v>
    </oc>
    <nc r="E182"/>
  </rcc>
  <rcc rId="26579" sId="5">
    <oc r="E183">
      <v>8730</v>
    </oc>
    <nc r="E183"/>
  </rcc>
  <rcc rId="26580" sId="5">
    <oc r="E184">
      <v>31205</v>
    </oc>
    <nc r="E184"/>
  </rcc>
  <rcc rId="26581" sId="5">
    <oc r="E185">
      <v>23190</v>
    </oc>
    <nc r="E185"/>
  </rcc>
  <rcc rId="26582" sId="5">
    <oc r="E186">
      <v>10275</v>
    </oc>
    <nc r="E186"/>
  </rcc>
  <rcc rId="26583" sId="5">
    <oc r="E187">
      <v>18165</v>
    </oc>
    <nc r="E187"/>
  </rcc>
  <rcc rId="26584" sId="5">
    <oc r="E188">
      <v>40395</v>
    </oc>
    <nc r="E188"/>
  </rcc>
  <rcc rId="26585" sId="5">
    <oc r="E189">
      <v>13035</v>
    </oc>
    <nc r="E189"/>
  </rcc>
  <rcc rId="26586" sId="5">
    <oc r="E190">
      <v>122170</v>
    </oc>
    <nc r="E190"/>
  </rcc>
  <rcc rId="26587" sId="5">
    <oc r="E191">
      <v>6750</v>
    </oc>
    <nc r="E191"/>
  </rcc>
  <rcc rId="26588" sId="5">
    <oc r="E192">
      <v>25100</v>
    </oc>
    <nc r="E192"/>
  </rcc>
  <rcc rId="26589" sId="5">
    <oc r="E193">
      <v>32500</v>
    </oc>
    <nc r="E193"/>
  </rcc>
  <rcc rId="26590" sId="5">
    <oc r="E194">
      <v>25980</v>
    </oc>
    <nc r="E194"/>
  </rcc>
  <rcc rId="26591" sId="5">
    <oc r="E195">
      <v>10225</v>
    </oc>
    <nc r="E195"/>
  </rcc>
  <rcc rId="26592" sId="5">
    <oc r="E196">
      <v>9900</v>
    </oc>
    <nc r="E196"/>
  </rcc>
  <rcc rId="26593" sId="5">
    <oc r="E197">
      <v>21855</v>
    </oc>
    <nc r="E197"/>
  </rcc>
  <rcc rId="26594" sId="5">
    <oc r="E198">
      <v>9530</v>
    </oc>
    <nc r="E198"/>
  </rcc>
  <rcc rId="26595" sId="5">
    <oc r="E199">
      <v>17410</v>
    </oc>
    <nc r="E199"/>
  </rcc>
  <rcc rId="26596" sId="5">
    <oc r="E200">
      <v>16305</v>
    </oc>
    <nc r="E200"/>
  </rcc>
  <rcc rId="26597" sId="5">
    <oc r="E201">
      <v>22805</v>
    </oc>
    <nc r="E201"/>
  </rcc>
  <rcc rId="26598" sId="5">
    <oc r="E202">
      <v>15405</v>
    </oc>
    <nc r="E202"/>
  </rcc>
  <rcc rId="26599" sId="4">
    <oc r="E2" t="inlineStr">
      <is>
        <t>Март</t>
      </is>
    </oc>
    <nc r="E2" t="inlineStr">
      <is>
        <t>Апрель</t>
      </is>
    </nc>
  </rcc>
  <rcc rId="26600" sId="4">
    <oc r="D7">
      <v>8045</v>
    </oc>
    <nc r="D7">
      <v>8080</v>
    </nc>
  </rcc>
  <rcc rId="26601" sId="4">
    <oc r="D8">
      <v>50540</v>
    </oc>
    <nc r="D8">
      <v>50855</v>
    </nc>
  </rcc>
  <rcc rId="26602" sId="4">
    <oc r="D9">
      <v>4500</v>
    </oc>
    <nc r="D9">
      <v>4625</v>
    </nc>
  </rcc>
  <rcc rId="26603" sId="4">
    <oc r="D10">
      <v>21150</v>
    </oc>
    <nc r="D10">
      <v>21545</v>
    </nc>
  </rcc>
  <rcc rId="26604" sId="4">
    <oc r="D11">
      <v>13055</v>
    </oc>
    <nc r="D11">
      <v>13200</v>
    </nc>
  </rcc>
  <rcc rId="26605" sId="4">
    <oc r="D12">
      <v>45255</v>
    </oc>
    <nc r="D12">
      <v>45400</v>
    </nc>
  </rcc>
  <rcc rId="26606" sId="4">
    <oc r="D13">
      <v>17010</v>
    </oc>
    <nc r="D13">
      <v>17130</v>
    </nc>
  </rcc>
  <rcc rId="26607" sId="4">
    <oc r="D14">
      <v>9320</v>
    </oc>
    <nc r="D14">
      <v>9360</v>
    </nc>
  </rcc>
  <rcc rId="26608" sId="4">
    <oc r="D15">
      <v>25835</v>
    </oc>
    <nc r="D15">
      <v>26180</v>
    </nc>
  </rcc>
  <rcc rId="26609" sId="4">
    <oc r="D16">
      <v>24320</v>
    </oc>
    <nc r="D16">
      <v>25020</v>
    </nc>
  </rcc>
  <rcc rId="26610" sId="4">
    <oc r="D17">
      <v>29290</v>
    </oc>
    <nc r="D17">
      <v>29560</v>
    </nc>
  </rcc>
  <rcc rId="26611" sId="4">
    <oc r="D18">
      <v>31225</v>
    </oc>
    <nc r="D18">
      <v>31570</v>
    </nc>
  </rcc>
  <rcc rId="26612" sId="4">
    <oc r="D19">
      <v>51880</v>
    </oc>
    <nc r="D19">
      <v>52195</v>
    </nc>
  </rcc>
  <rcc rId="26613" sId="4">
    <oc r="D20">
      <v>3795</v>
    </oc>
    <nc r="D20">
      <v>3880</v>
    </nc>
  </rcc>
  <rcc rId="26614" sId="4">
    <oc r="D21">
      <v>7755</v>
    </oc>
    <nc r="D21">
      <v>8005</v>
    </nc>
  </rcc>
  <rcc rId="26615" sId="4">
    <oc r="D22">
      <v>21055</v>
    </oc>
    <nc r="D22">
      <v>21510</v>
    </nc>
  </rcc>
  <rcc rId="26616" sId="4">
    <oc r="D23">
      <v>48995</v>
    </oc>
    <nc r="D23">
      <v>49040</v>
    </nc>
  </rcc>
  <rcc rId="26617" sId="4">
    <oc r="D24">
      <v>28400</v>
    </oc>
    <nc r="D24">
      <v>28740</v>
    </nc>
  </rcc>
  <rcc rId="26618" sId="4">
    <oc r="D25">
      <v>33440</v>
    </oc>
    <nc r="D25">
      <v>33605</v>
    </nc>
  </rcc>
  <rcc rId="26619" sId="4">
    <oc r="D26">
      <v>16050</v>
    </oc>
    <nc r="D26">
      <v>16330</v>
    </nc>
  </rcc>
  <rcc rId="26620" sId="4">
    <oc r="D27">
      <v>14285</v>
    </oc>
    <nc r="D27">
      <v>14500</v>
    </nc>
  </rcc>
  <rcc rId="26621" sId="4">
    <oc r="D28">
      <v>56985</v>
    </oc>
    <nc r="D28">
      <v>57200</v>
    </nc>
  </rcc>
  <rcc rId="26622" sId="4">
    <oc r="D29">
      <v>33175</v>
    </oc>
    <nc r="D29">
      <v>33405</v>
    </nc>
  </rcc>
  <rcc rId="26623" sId="4">
    <oc r="D30">
      <v>50985</v>
    </oc>
    <nc r="D30">
      <v>51115</v>
    </nc>
  </rcc>
  <rcc rId="26624" sId="4">
    <oc r="D31">
      <v>20760</v>
    </oc>
    <nc r="D31">
      <v>20935</v>
    </nc>
  </rcc>
  <rcc rId="26625" sId="4">
    <oc r="D32">
      <v>28195</v>
    </oc>
    <nc r="D32">
      <v>28470</v>
    </nc>
  </rcc>
  <rcc rId="26626" sId="4">
    <oc r="D33">
      <v>37680</v>
    </oc>
    <nc r="D33">
      <v>37805</v>
    </nc>
  </rcc>
  <rcc rId="26627" sId="4">
    <oc r="D34">
      <v>17625</v>
    </oc>
    <nc r="D34">
      <v>17905</v>
    </nc>
  </rcc>
  <rcc rId="26628" sId="4">
    <oc r="D35">
      <v>11575</v>
    </oc>
    <nc r="D35">
      <v>11630</v>
    </nc>
  </rcc>
  <rcc rId="26629" sId="4">
    <oc r="D36">
      <v>45955</v>
    </oc>
    <nc r="D36">
      <v>46515</v>
    </nc>
  </rcc>
  <rcc rId="26630" sId="4">
    <oc r="D37">
      <v>37905</v>
    </oc>
    <nc r="D37">
      <v>38120</v>
    </nc>
  </rcc>
  <rcc rId="26631" sId="4">
    <oc r="D38">
      <v>11160</v>
    </oc>
    <nc r="D38">
      <v>11315</v>
    </nc>
  </rcc>
  <rcc rId="26632" sId="4">
    <oc r="D39">
      <v>42065</v>
    </oc>
    <nc r="D39">
      <v>42185</v>
    </nc>
  </rcc>
  <rcc rId="26633" sId="4">
    <oc r="D40">
      <v>36910</v>
    </oc>
    <nc r="D40">
      <v>37045</v>
    </nc>
  </rcc>
  <rcc rId="26634" sId="4">
    <oc r="D41">
      <v>4255</v>
    </oc>
    <nc r="D41">
      <v>4265</v>
    </nc>
  </rcc>
  <rcc rId="26635" sId="4">
    <oc r="D42">
      <v>97555</v>
    </oc>
    <nc r="D42">
      <v>98100</v>
    </nc>
  </rcc>
  <rcc rId="26636" sId="4">
    <oc r="D43">
      <v>7985</v>
    </oc>
    <nc r="D43">
      <v>8275</v>
    </nc>
  </rcc>
  <rcc rId="26637" sId="4">
    <oc r="D44">
      <v>1170</v>
    </oc>
    <nc r="D44">
      <v>1325</v>
    </nc>
  </rcc>
  <rcc rId="26638" sId="4">
    <oc r="D45">
      <v>86330</v>
    </oc>
    <nc r="D45">
      <v>86575</v>
    </nc>
  </rcc>
  <rcc rId="26639" sId="4">
    <oc r="D46">
      <v>8225</v>
    </oc>
    <nc r="D46">
      <v>8355</v>
    </nc>
  </rcc>
  <rcc rId="26640" sId="4">
    <oc r="D47">
      <v>10700</v>
    </oc>
    <nc r="D47">
      <v>10785</v>
    </nc>
  </rcc>
  <rcc rId="26641" sId="4">
    <oc r="D48">
      <v>54265</v>
    </oc>
    <nc r="D48">
      <v>54515</v>
    </nc>
  </rcc>
  <rcc rId="26642" sId="4">
    <oc r="D49">
      <v>13875</v>
    </oc>
    <nc r="D49">
      <v>13980</v>
    </nc>
  </rcc>
  <rcc rId="26643" sId="4">
    <oc r="D50">
      <v>31165</v>
    </oc>
    <nc r="D50">
      <v>31385</v>
    </nc>
  </rcc>
  <rcc rId="26644" sId="4">
    <oc r="D51">
      <v>14530</v>
    </oc>
    <nc r="D51">
      <v>14755</v>
    </nc>
  </rcc>
  <rcc rId="26645" sId="4">
    <oc r="D52">
      <v>9440</v>
    </oc>
    <nc r="D52">
      <v>9525</v>
    </nc>
  </rcc>
  <rcc rId="26646" sId="4">
    <oc r="D53">
      <v>19170</v>
    </oc>
    <nc r="D53">
      <v>19300</v>
    </nc>
  </rcc>
  <rcc rId="26647" sId="4">
    <oc r="D54">
      <v>5705</v>
    </oc>
    <nc r="D54">
      <v>5770</v>
    </nc>
  </rcc>
  <rcc rId="26648" sId="4">
    <oc r="D55">
      <v>52220</v>
    </oc>
    <nc r="D55">
      <v>52525</v>
    </nc>
  </rcc>
  <rcc rId="26649" sId="4">
    <oc r="D56">
      <v>48070</v>
    </oc>
    <nc r="D56">
      <v>49185</v>
    </nc>
  </rcc>
  <rcc rId="26650" sId="4">
    <oc r="D57">
      <v>5340</v>
    </oc>
    <nc r="D57">
      <v>5415</v>
    </nc>
  </rcc>
  <rcc rId="26651" sId="4">
    <oc r="D58">
      <v>27865</v>
    </oc>
    <nc r="D58">
      <v>28125</v>
    </nc>
  </rcc>
  <rcc rId="26652" sId="4">
    <oc r="D59">
      <v>12085</v>
    </oc>
    <nc r="D59">
      <v>12250</v>
    </nc>
  </rcc>
  <rcc rId="26653" sId="4">
    <oc r="E7">
      <v>8080</v>
    </oc>
    <nc r="E7"/>
  </rcc>
  <rcc rId="26654" sId="4">
    <oc r="E8">
      <v>50855</v>
    </oc>
    <nc r="E8"/>
  </rcc>
  <rcc rId="26655" sId="4">
    <oc r="E9">
      <v>4625</v>
    </oc>
    <nc r="E9"/>
  </rcc>
  <rcc rId="26656" sId="4">
    <oc r="E10">
      <v>21545</v>
    </oc>
    <nc r="E10"/>
  </rcc>
  <rcc rId="26657" sId="4">
    <oc r="E11">
      <v>13200</v>
    </oc>
    <nc r="E11"/>
  </rcc>
  <rcc rId="26658" sId="4">
    <oc r="E12">
      <v>45400</v>
    </oc>
    <nc r="E12"/>
  </rcc>
  <rcc rId="26659" sId="4">
    <oc r="E13">
      <v>17130</v>
    </oc>
    <nc r="E13"/>
  </rcc>
  <rcc rId="26660" sId="4">
    <oc r="E14">
      <v>9360</v>
    </oc>
    <nc r="E14"/>
  </rcc>
  <rcc rId="26661" sId="4">
    <oc r="E15">
      <v>26180</v>
    </oc>
    <nc r="E15"/>
  </rcc>
  <rcc rId="26662" sId="4">
    <oc r="E16">
      <v>25020</v>
    </oc>
    <nc r="E16"/>
  </rcc>
  <rcc rId="26663" sId="4">
    <oc r="E17">
      <v>29560</v>
    </oc>
    <nc r="E17"/>
  </rcc>
  <rcc rId="26664" sId="4">
    <oc r="E18">
      <v>31570</v>
    </oc>
    <nc r="E18"/>
  </rcc>
  <rcc rId="26665" sId="4">
    <oc r="E19">
      <v>52195</v>
    </oc>
    <nc r="E19"/>
  </rcc>
  <rcc rId="26666" sId="4">
    <oc r="E20">
      <v>3880</v>
    </oc>
    <nc r="E20"/>
  </rcc>
  <rcc rId="26667" sId="4">
    <oc r="E21">
      <v>8005</v>
    </oc>
    <nc r="E21"/>
  </rcc>
  <rcc rId="26668" sId="4">
    <oc r="E22">
      <v>21510</v>
    </oc>
    <nc r="E22"/>
  </rcc>
  <rcc rId="26669" sId="4">
    <oc r="E23">
      <v>49040</v>
    </oc>
    <nc r="E23"/>
  </rcc>
  <rcc rId="26670" sId="4">
    <oc r="E24">
      <v>28740</v>
    </oc>
    <nc r="E24"/>
  </rcc>
  <rcc rId="26671" sId="4">
    <oc r="E25">
      <v>33605</v>
    </oc>
    <nc r="E25"/>
  </rcc>
  <rcc rId="26672" sId="4">
    <oc r="E26">
      <v>16330</v>
    </oc>
    <nc r="E26"/>
  </rcc>
  <rcc rId="26673" sId="4">
    <oc r="E27">
      <v>14500</v>
    </oc>
    <nc r="E27"/>
  </rcc>
  <rcc rId="26674" sId="4">
    <oc r="E28">
      <v>57200</v>
    </oc>
    <nc r="E28"/>
  </rcc>
  <rcc rId="26675" sId="4">
    <oc r="E29">
      <v>33405</v>
    </oc>
    <nc r="E29"/>
  </rcc>
  <rcc rId="26676" sId="4">
    <oc r="E30">
      <v>51115</v>
    </oc>
    <nc r="E30"/>
  </rcc>
  <rcc rId="26677" sId="4">
    <oc r="E31">
      <v>20935</v>
    </oc>
    <nc r="E31"/>
  </rcc>
  <rcc rId="26678" sId="4">
    <oc r="E32">
      <v>28470</v>
    </oc>
    <nc r="E32"/>
  </rcc>
  <rcc rId="26679" sId="4">
    <oc r="E33">
      <v>37805</v>
    </oc>
    <nc r="E33"/>
  </rcc>
  <rcc rId="26680" sId="4">
    <oc r="E34">
      <v>17905</v>
    </oc>
    <nc r="E34"/>
  </rcc>
  <rcc rId="26681" sId="4">
    <oc r="E35">
      <v>11630</v>
    </oc>
    <nc r="E35"/>
  </rcc>
  <rcc rId="26682" sId="4">
    <oc r="E36">
      <v>46515</v>
    </oc>
    <nc r="E36"/>
  </rcc>
  <rcc rId="26683" sId="4">
    <oc r="E37">
      <v>38120</v>
    </oc>
    <nc r="E37"/>
  </rcc>
  <rcc rId="26684" sId="4">
    <oc r="E38">
      <v>11315</v>
    </oc>
    <nc r="E38"/>
  </rcc>
  <rcc rId="26685" sId="4">
    <oc r="E39">
      <v>42185</v>
    </oc>
    <nc r="E39"/>
  </rcc>
  <rcc rId="26686" sId="4">
    <oc r="E40">
      <v>37045</v>
    </oc>
    <nc r="E40"/>
  </rcc>
  <rcc rId="26687" sId="4">
    <oc r="E41">
      <v>4265</v>
    </oc>
    <nc r="E41"/>
  </rcc>
  <rcc rId="26688" sId="4">
    <oc r="E42">
      <v>98100</v>
    </oc>
    <nc r="E42"/>
  </rcc>
  <rcc rId="26689" sId="4">
    <oc r="E43">
      <v>8275</v>
    </oc>
    <nc r="E43"/>
  </rcc>
  <rcc rId="26690" sId="4">
    <oc r="E44">
      <v>1325</v>
    </oc>
    <nc r="E44"/>
  </rcc>
  <rcc rId="26691" sId="4">
    <oc r="E45">
      <v>86575</v>
    </oc>
    <nc r="E45"/>
  </rcc>
  <rcc rId="26692" sId="4">
    <oc r="E46">
      <v>8355</v>
    </oc>
    <nc r="E46"/>
  </rcc>
  <rcc rId="26693" sId="4">
    <oc r="E47">
      <v>10785</v>
    </oc>
    <nc r="E47"/>
  </rcc>
  <rcc rId="26694" sId="4">
    <oc r="E48">
      <v>54515</v>
    </oc>
    <nc r="E48"/>
  </rcc>
  <rcc rId="26695" sId="4">
    <oc r="E49">
      <v>13980</v>
    </oc>
    <nc r="E49"/>
  </rcc>
  <rcc rId="26696" sId="4">
    <oc r="E50">
      <v>31385</v>
    </oc>
    <nc r="E50"/>
  </rcc>
  <rcc rId="26697" sId="4">
    <oc r="E51">
      <v>14755</v>
    </oc>
    <nc r="E51"/>
  </rcc>
  <rcc rId="26698" sId="4">
    <oc r="E52">
      <v>9525</v>
    </oc>
    <nc r="E52"/>
  </rcc>
  <rcc rId="26699" sId="4">
    <oc r="E53">
      <v>19300</v>
    </oc>
    <nc r="E53"/>
  </rcc>
  <rcc rId="26700" sId="4">
    <oc r="E54">
      <v>5770</v>
    </oc>
    <nc r="E54"/>
  </rcc>
  <rcc rId="26701" sId="4">
    <oc r="E55">
      <v>52525</v>
    </oc>
    <nc r="E55"/>
  </rcc>
  <rcc rId="26702" sId="4">
    <oc r="E56">
      <v>49185</v>
    </oc>
    <nc r="E56"/>
  </rcc>
  <rcc rId="26703" sId="4">
    <oc r="E57">
      <v>5415</v>
    </oc>
    <nc r="E57"/>
  </rcc>
  <rcc rId="26704" sId="4">
    <oc r="E58">
      <v>28125</v>
    </oc>
    <nc r="E58"/>
  </rcc>
  <rcc rId="26705" sId="4">
    <oc r="E59">
      <v>12250</v>
    </oc>
    <nc r="E59"/>
  </rcc>
  <rcc rId="26706" sId="3">
    <oc r="E2" t="inlineStr">
      <is>
        <t>Март</t>
      </is>
    </oc>
    <nc r="E2" t="inlineStr">
      <is>
        <t>Апрель</t>
      </is>
    </nc>
  </rcc>
  <rcc rId="26707" sId="3">
    <oc r="D7">
      <v>12645</v>
    </oc>
    <nc r="D7">
      <v>12790</v>
    </nc>
  </rcc>
  <rcc rId="26708" sId="3">
    <oc r="D8">
      <v>485</v>
    </oc>
    <nc r="D8">
      <v>540</v>
    </nc>
  </rcc>
  <rcc rId="26709" sId="3">
    <oc r="D9">
      <v>14625</v>
    </oc>
    <nc r="D9">
      <v>14730</v>
    </nc>
  </rcc>
  <rcc rId="26710" sId="3">
    <oc r="D10">
      <v>12985</v>
    </oc>
    <nc r="D10">
      <v>13130</v>
    </nc>
  </rcc>
  <rcc rId="26711" sId="3">
    <oc r="D12">
      <v>28360</v>
    </oc>
    <nc r="D12">
      <v>28470</v>
    </nc>
  </rcc>
  <rcc rId="26712" sId="3">
    <oc r="D13">
      <v>9930</v>
    </oc>
    <nc r="D13">
      <v>10205</v>
    </nc>
  </rcc>
  <rcc rId="26713" sId="3">
    <oc r="D14">
      <v>17305</v>
    </oc>
    <nc r="D14">
      <v>17530</v>
    </nc>
  </rcc>
  <rcc rId="26714" sId="3">
    <oc r="D15">
      <v>2650</v>
    </oc>
    <nc r="D15">
      <v>2920</v>
    </nc>
  </rcc>
  <rcc rId="26715" sId="3">
    <oc r="D16">
      <v>76805</v>
    </oc>
    <nc r="D16">
      <v>76875</v>
    </nc>
  </rcc>
  <rcc rId="26716" sId="3">
    <oc r="D17">
      <v>38120</v>
    </oc>
    <nc r="D17">
      <v>38835</v>
    </nc>
  </rcc>
  <rcc rId="26717" sId="3">
    <oc r="D18">
      <v>14500</v>
    </oc>
    <nc r="D18">
      <v>14675</v>
    </nc>
  </rcc>
  <rcc rId="26718" sId="3">
    <oc r="D19">
      <v>149890</v>
    </oc>
    <nc r="D19">
      <v>150680</v>
    </nc>
  </rcc>
  <rcc rId="26719" sId="3">
    <oc r="D20">
      <v>5945</v>
    </oc>
    <nc r="D20">
      <v>5965</v>
    </nc>
  </rcc>
  <rcc rId="26720" sId="3">
    <oc r="D21">
      <v>12445</v>
    </oc>
    <nc r="D21">
      <v>12620</v>
    </nc>
  </rcc>
  <rcc rId="26721" sId="3">
    <oc r="D22">
      <v>12615</v>
    </oc>
    <nc r="D22">
      <v>12730</v>
    </nc>
  </rcc>
  <rcc rId="26722" sId="3">
    <oc r="D23">
      <v>37750</v>
    </oc>
    <nc r="D23">
      <v>37820</v>
    </nc>
  </rcc>
  <rcc rId="26723" sId="3">
    <oc r="D24">
      <v>52430</v>
    </oc>
    <nc r="D24">
      <v>52785</v>
    </nc>
  </rcc>
  <rcc rId="26724" sId="3">
    <oc r="D25">
      <v>11640</v>
    </oc>
    <nc r="D25">
      <v>11720</v>
    </nc>
  </rcc>
  <rcc rId="26725" sId="3">
    <oc r="D27">
      <v>25825</v>
    </oc>
    <nc r="D27">
      <v>27520</v>
    </nc>
  </rcc>
  <rcc rId="26726" sId="3">
    <oc r="D28">
      <v>30450</v>
    </oc>
    <nc r="D28">
      <v>30715</v>
    </nc>
  </rcc>
  <rcc rId="26727" sId="3">
    <oc r="D29">
      <v>31095</v>
    </oc>
    <nc r="D29">
      <v>31260</v>
    </nc>
  </rcc>
  <rcc rId="26728" sId="3">
    <oc r="D30">
      <v>28890</v>
    </oc>
    <nc r="D30">
      <v>29245</v>
    </nc>
  </rcc>
  <rcc rId="26729" sId="3">
    <oc r="D31">
      <v>61755</v>
    </oc>
    <nc r="D31">
      <v>62315</v>
    </nc>
  </rcc>
  <rcc rId="26730" sId="3">
    <oc r="E7">
      <v>12790</v>
    </oc>
    <nc r="E7"/>
  </rcc>
  <rcc rId="26731" sId="3">
    <oc r="E8">
      <v>540</v>
    </oc>
    <nc r="E8"/>
  </rcc>
  <rcc rId="26732" sId="3">
    <oc r="E9">
      <v>14730</v>
    </oc>
    <nc r="E9"/>
  </rcc>
  <rcc rId="26733" sId="3">
    <oc r="E10">
      <v>13130</v>
    </oc>
    <nc r="E10"/>
  </rcc>
  <rcc rId="26734" sId="3">
    <oc r="E11">
      <v>880</v>
    </oc>
    <nc r="E11"/>
  </rcc>
  <rcc rId="26735" sId="3">
    <oc r="E12">
      <v>28470</v>
    </oc>
    <nc r="E12"/>
  </rcc>
  <rcc rId="26736" sId="3">
    <oc r="E13">
      <v>10205</v>
    </oc>
    <nc r="E13"/>
  </rcc>
  <rcc rId="26737" sId="3">
    <oc r="E14">
      <v>17530</v>
    </oc>
    <nc r="E14"/>
  </rcc>
  <rcc rId="26738" sId="3">
    <oc r="E15">
      <v>2920</v>
    </oc>
    <nc r="E15"/>
  </rcc>
  <rcc rId="26739" sId="3">
    <oc r="E16">
      <v>76875</v>
    </oc>
    <nc r="E16"/>
  </rcc>
  <rcc rId="26740" sId="3">
    <oc r="E17">
      <v>38835</v>
    </oc>
    <nc r="E17"/>
  </rcc>
  <rcc rId="26741" sId="3">
    <oc r="E18">
      <v>14675</v>
    </oc>
    <nc r="E18"/>
  </rcc>
  <rcc rId="26742" sId="3">
    <oc r="E19">
      <v>150680</v>
    </oc>
    <nc r="E19"/>
  </rcc>
  <rcc rId="26743" sId="3">
    <oc r="E20">
      <v>5965</v>
    </oc>
    <nc r="E20"/>
  </rcc>
  <rcc rId="26744" sId="3">
    <oc r="E21">
      <v>12620</v>
    </oc>
    <nc r="E21"/>
  </rcc>
  <rcc rId="26745" sId="3">
    <oc r="E22">
      <v>12730</v>
    </oc>
    <nc r="E22"/>
  </rcc>
  <rcc rId="26746" sId="3">
    <oc r="E23">
      <v>37820</v>
    </oc>
    <nc r="E23"/>
  </rcc>
  <rcc rId="26747" sId="3">
    <oc r="E24">
      <v>52785</v>
    </oc>
    <nc r="E24"/>
  </rcc>
  <rcc rId="26748" sId="3">
    <oc r="E25">
      <v>11720</v>
    </oc>
    <nc r="E25"/>
  </rcc>
  <rcc rId="26749" sId="3">
    <oc r="E26">
      <v>15</v>
    </oc>
    <nc r="E26"/>
  </rcc>
  <rcc rId="26750" sId="3">
    <oc r="E27">
      <v>27520</v>
    </oc>
    <nc r="E27"/>
  </rcc>
  <rcc rId="26751" sId="3">
    <oc r="E28">
      <v>30715</v>
    </oc>
    <nc r="E28"/>
  </rcc>
  <rcc rId="26752" sId="3">
    <oc r="E29">
      <v>31260</v>
    </oc>
    <nc r="E29"/>
  </rcc>
  <rcc rId="26753" sId="3">
    <oc r="E30">
      <v>29245</v>
    </oc>
    <nc r="E30"/>
  </rcc>
  <rcc rId="26754" sId="3">
    <oc r="E31">
      <v>62315</v>
    </oc>
    <nc r="E31"/>
  </rcc>
  <rcc rId="26755" sId="2">
    <oc r="E2" t="inlineStr">
      <is>
        <t>Март</t>
      </is>
    </oc>
    <nc r="E2" t="inlineStr">
      <is>
        <t>Апрель</t>
      </is>
    </nc>
  </rcc>
  <rcc rId="26756" sId="2">
    <oc r="D6">
      <v>995</v>
    </oc>
    <nc r="D6">
      <v>1040</v>
    </nc>
  </rcc>
  <rcc rId="26757" sId="2">
    <oc r="D7">
      <v>22460</v>
    </oc>
    <nc r="D7">
      <v>22595</v>
    </nc>
  </rcc>
  <rcc rId="26758" sId="2">
    <oc r="D8">
      <v>19520</v>
    </oc>
    <nc r="D8">
      <v>19615</v>
    </nc>
  </rcc>
  <rcc rId="26759" sId="2">
    <oc r="D9">
      <v>23345</v>
    </oc>
    <nc r="D9">
      <v>23395</v>
    </nc>
  </rcc>
  <rcc rId="26760" sId="2" odxf="1" dxf="1">
    <oc r="D10">
      <v>108975</v>
    </oc>
    <nc r="D10">
      <v>109620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761" sId="2">
    <oc r="D11">
      <v>26230</v>
    </oc>
    <nc r="D11">
      <v>26345</v>
    </nc>
  </rcc>
  <rcc rId="26762" sId="2">
    <oc r="D12">
      <v>19910</v>
    </oc>
    <nc r="D12">
      <v>20015</v>
    </nc>
  </rcc>
  <rcc rId="26763" sId="2">
    <oc r="D13">
      <v>28195</v>
    </oc>
    <nc r="D13">
      <v>28685</v>
    </nc>
  </rcc>
  <rcc rId="26764" sId="2">
    <oc r="D14">
      <v>20585</v>
    </oc>
    <nc r="D14">
      <v>20760</v>
    </nc>
  </rcc>
  <rcc rId="26765" sId="2">
    <oc r="D15">
      <v>38885</v>
    </oc>
    <nc r="D15">
      <v>39210</v>
    </nc>
  </rcc>
  <rcc rId="26766" sId="2">
    <oc r="D16">
      <v>43270</v>
    </oc>
    <nc r="D16">
      <v>43305</v>
    </nc>
  </rcc>
  <rcc rId="26767" sId="2">
    <oc r="D17">
      <v>32245</v>
    </oc>
    <nc r="D17">
      <v>32605</v>
    </nc>
  </rcc>
  <rcc rId="26768" sId="2">
    <oc r="D18">
      <v>15590</v>
    </oc>
    <nc r="D18">
      <v>15795</v>
    </nc>
  </rcc>
  <rcc rId="26769" sId="2">
    <oc r="D19">
      <v>2330</v>
    </oc>
    <nc r="D19">
      <v>2390</v>
    </nc>
  </rcc>
  <rcc rId="26770" sId="2">
    <oc r="D20">
      <v>2060</v>
    </oc>
    <nc r="D20">
      <v>2165</v>
    </nc>
  </rcc>
  <rcc rId="26771" sId="2">
    <oc r="D21">
      <v>26400</v>
    </oc>
    <nc r="D21">
      <v>26825</v>
    </nc>
  </rcc>
  <rcc rId="26772" sId="2">
    <oc r="D22">
      <v>6385</v>
    </oc>
    <nc r="D22">
      <v>6560</v>
    </nc>
  </rcc>
  <rcc rId="26773" sId="2">
    <oc r="D23">
      <v>305</v>
    </oc>
    <nc r="D23">
      <v>420</v>
    </nc>
  </rcc>
  <rcc rId="26774" sId="2">
    <oc r="D24">
      <v>7185</v>
    </oc>
    <nc r="D24">
      <v>7395</v>
    </nc>
  </rcc>
  <rcc rId="26775" sId="2">
    <oc r="D25">
      <v>13660</v>
    </oc>
    <nc r="D25">
      <v>13810</v>
    </nc>
  </rcc>
  <rcc rId="26776" sId="2">
    <oc r="D26">
      <v>12260</v>
    </oc>
    <nc r="D26">
      <v>12470</v>
    </nc>
  </rcc>
  <rcc rId="26777" sId="2">
    <oc r="D27">
      <v>49080</v>
    </oc>
    <nc r="D27">
      <v>49240</v>
    </nc>
  </rcc>
  <rcc rId="26778" sId="2">
    <oc r="D28">
      <v>11570</v>
    </oc>
    <nc r="D28">
      <v>11675</v>
    </nc>
  </rcc>
  <rcc rId="26779" sId="2">
    <oc r="D29">
      <v>58865</v>
    </oc>
    <nc r="D29">
      <v>60540</v>
    </nc>
  </rcc>
  <rcc rId="26780" sId="2">
    <oc r="D30">
      <v>7385</v>
    </oc>
    <nc r="D30">
      <v>7585</v>
    </nc>
  </rcc>
  <rcc rId="26781" sId="2">
    <oc r="D31">
      <v>2305</v>
    </oc>
    <nc r="D31">
      <v>2345</v>
    </nc>
  </rcc>
  <rcc rId="26782" sId="2">
    <oc r="D32">
      <v>24815</v>
    </oc>
    <nc r="D32">
      <v>24960</v>
    </nc>
  </rcc>
  <rcc rId="26783" sId="2">
    <oc r="D34">
      <v>46035</v>
    </oc>
    <nc r="D34">
      <v>46345</v>
    </nc>
  </rcc>
  <rcc rId="26784" sId="2">
    <oc r="D35">
      <v>55415</v>
    </oc>
    <nc r="D35">
      <v>55580</v>
    </nc>
  </rcc>
  <rcc rId="26785" sId="2">
    <oc r="D36">
      <v>13485</v>
    </oc>
    <nc r="D36">
      <v>13625</v>
    </nc>
  </rcc>
  <rcc rId="26786" sId="2">
    <oc r="D37">
      <v>34715</v>
    </oc>
    <nc r="D37">
      <v>34965</v>
    </nc>
  </rcc>
  <rcc rId="26787" sId="2">
    <oc r="D38">
      <v>39575</v>
    </oc>
    <nc r="D38">
      <v>40105</v>
    </nc>
  </rcc>
  <rcc rId="26788" sId="2">
    <oc r="D39">
      <v>29905</v>
    </oc>
    <nc r="D39">
      <v>30175</v>
    </nc>
  </rcc>
  <rcc rId="26789" sId="2">
    <oc r="D40">
      <v>28490</v>
    </oc>
    <nc r="D40">
      <v>28725</v>
    </nc>
  </rcc>
  <rcc rId="26790" sId="2">
    <oc r="D41">
      <v>29905</v>
    </oc>
    <nc r="D41">
      <v>30180</v>
    </nc>
  </rcc>
  <rcc rId="26791" sId="2">
    <oc r="D42">
      <v>30735</v>
    </oc>
    <nc r="D42">
      <v>30880</v>
    </nc>
  </rcc>
  <rcc rId="26792" sId="2">
    <oc r="D43">
      <v>5435</v>
    </oc>
    <nc r="D43">
      <v>5610</v>
    </nc>
  </rcc>
  <rcc rId="26793" sId="2">
    <oc r="D44">
      <v>32425</v>
    </oc>
    <nc r="D44">
      <v>32690</v>
    </nc>
  </rcc>
  <rcc rId="26794" sId="2">
    <oc r="D45">
      <v>21550</v>
    </oc>
    <nc r="D45">
      <v>21925</v>
    </nc>
  </rcc>
  <rcc rId="26795" sId="2">
    <oc r="D46">
      <v>40690</v>
    </oc>
    <nc r="D46">
      <v>41045</v>
    </nc>
  </rcc>
  <rcc rId="26796" sId="2">
    <oc r="D47">
      <v>51400</v>
    </oc>
    <nc r="D47">
      <v>51705</v>
    </nc>
  </rcc>
  <rcc rId="26797" sId="2">
    <oc r="D48">
      <v>41335</v>
    </oc>
    <nc r="D48">
      <v>41455</v>
    </nc>
  </rcc>
  <rcc rId="26798" sId="2">
    <oc r="D49">
      <v>88110</v>
    </oc>
    <nc r="D49">
      <v>88425</v>
    </nc>
  </rcc>
  <rcc rId="26799" sId="2">
    <oc r="D50">
      <v>74955</v>
    </oc>
    <nc r="D50">
      <v>75660</v>
    </nc>
  </rcc>
  <rcc rId="26800" sId="2">
    <oc r="D51">
      <v>9050</v>
    </oc>
    <nc r="D51">
      <v>9180</v>
    </nc>
  </rcc>
  <rcc rId="26801" sId="2">
    <oc r="D52">
      <v>10925</v>
    </oc>
    <nc r="D52">
      <v>11025</v>
    </nc>
  </rcc>
  <rcc rId="26802" sId="2">
    <oc r="D53">
      <v>19780</v>
    </oc>
    <nc r="D53">
      <v>20035</v>
    </nc>
  </rcc>
  <rcc rId="26803" sId="2">
    <oc r="D54">
      <v>10690</v>
    </oc>
    <nc r="D54">
      <v>10805</v>
    </nc>
  </rcc>
  <rcc rId="26804" sId="2">
    <oc r="D55">
      <v>44335</v>
    </oc>
    <nc r="D55">
      <v>44455</v>
    </nc>
  </rcc>
  <rcc rId="26805" sId="2">
    <oc r="D56">
      <v>10670</v>
    </oc>
    <nc r="D56">
      <v>10755</v>
    </nc>
  </rcc>
  <rcc rId="26806" sId="2">
    <oc r="D58">
      <v>22640</v>
    </oc>
    <nc r="D58">
      <v>22815</v>
    </nc>
  </rcc>
  <rcc rId="26807" sId="2">
    <oc r="D59">
      <v>22185</v>
    </oc>
    <nc r="D59">
      <v>22380</v>
    </nc>
  </rcc>
  <rcc rId="26808" sId="2">
    <oc r="D60">
      <v>12690</v>
    </oc>
    <nc r="D60">
      <v>12845</v>
    </nc>
  </rcc>
  <rcc rId="26809" sId="2">
    <oc r="D61">
      <v>69750</v>
    </oc>
    <nc r="D61">
      <v>69935</v>
    </nc>
  </rcc>
  <rcc rId="26810" sId="2">
    <oc r="D62">
      <v>13380</v>
    </oc>
    <nc r="D62">
      <v>13475</v>
    </nc>
  </rcc>
  <rcc rId="26811" sId="2">
    <oc r="D63">
      <v>2110</v>
    </oc>
    <nc r="D63">
      <v>2115</v>
    </nc>
  </rcc>
  <rcc rId="26812" sId="2">
    <oc r="D64">
      <v>19990</v>
    </oc>
    <nc r="D64">
      <v>20095</v>
    </nc>
  </rcc>
  <rcc rId="26813" sId="2">
    <oc r="D65">
      <v>63640</v>
    </oc>
    <nc r="D65">
      <v>64235</v>
    </nc>
  </rcc>
  <rcc rId="26814" sId="2">
    <oc r="D66">
      <v>29345</v>
    </oc>
    <nc r="D66">
      <v>29395</v>
    </nc>
  </rcc>
  <rcc rId="26815" sId="2">
    <oc r="D67">
      <v>7420</v>
    </oc>
    <nc r="D67">
      <v>7505</v>
    </nc>
  </rcc>
  <rcc rId="26816" sId="2">
    <oc r="D68">
      <v>25970</v>
    </oc>
    <nc r="D68">
      <v>26155</v>
    </nc>
  </rcc>
  <rcc rId="26817" sId="2">
    <oc r="D69">
      <v>54200</v>
    </oc>
    <nc r="D69">
      <v>54395</v>
    </nc>
  </rcc>
  <rcc rId="26818" sId="2">
    <oc r="D70">
      <v>85265</v>
    </oc>
    <nc r="D70">
      <v>85565</v>
    </nc>
  </rcc>
  <rcc rId="26819" sId="2">
    <oc r="D71">
      <v>36230</v>
    </oc>
    <nc r="D71">
      <v>36365</v>
    </nc>
  </rcc>
  <rcc rId="26820" sId="2">
    <oc r="D72">
      <v>5255</v>
    </oc>
    <nc r="D72">
      <v>5450</v>
    </nc>
  </rcc>
  <rcc rId="26821" sId="2">
    <oc r="D73">
      <v>54295</v>
    </oc>
    <nc r="D73">
      <v>54915</v>
    </nc>
  </rcc>
  <rcc rId="26822" sId="2">
    <oc r="D74">
      <v>9210</v>
    </oc>
    <nc r="D74">
      <v>9365</v>
    </nc>
  </rcc>
  <rcc rId="26823" sId="2">
    <oc r="D76">
      <v>25465</v>
    </oc>
    <nc r="D76">
      <v>25600</v>
    </nc>
  </rcc>
  <rcc rId="26824" sId="2">
    <oc r="D77">
      <v>17090</v>
    </oc>
    <nc r="D77">
      <v>17450</v>
    </nc>
  </rcc>
  <rcc rId="26825" sId="2">
    <oc r="D78">
      <v>35460</v>
    </oc>
    <nc r="D78">
      <v>35750</v>
    </nc>
  </rcc>
  <rcc rId="26826" sId="2">
    <oc r="D79">
      <v>7325</v>
    </oc>
    <nc r="D79">
      <v>7425</v>
    </nc>
  </rcc>
  <rcc rId="26827" sId="2">
    <oc r="D80">
      <v>27870</v>
    </oc>
    <nc r="D80">
      <v>27970</v>
    </nc>
  </rcc>
  <rcc rId="26828" sId="2">
    <oc r="D81">
      <v>9640</v>
    </oc>
    <nc r="D81">
      <v>9785</v>
    </nc>
  </rcc>
  <rcc rId="26829" sId="2">
    <oc r="D83">
      <v>7335</v>
    </oc>
    <nc r="D83">
      <v>7435</v>
    </nc>
  </rcc>
  <rcc rId="26830" sId="2">
    <oc r="D84">
      <v>11680</v>
    </oc>
    <nc r="D84">
      <v>11820</v>
    </nc>
  </rcc>
  <rcc rId="26831" sId="2">
    <oc r="D85">
      <v>9000</v>
    </oc>
    <nc r="D85">
      <v>9160</v>
    </nc>
  </rcc>
  <rcc rId="26832" sId="2">
    <oc r="D86">
      <v>35615</v>
    </oc>
    <nc r="D86">
      <v>36245</v>
    </nc>
  </rcc>
  <rcc rId="26833" sId="2">
    <oc r="D87">
      <v>35165</v>
    </oc>
    <nc r="D87">
      <v>35305</v>
    </nc>
  </rcc>
  <rcc rId="26834" sId="2">
    <oc r="D88">
      <v>18585</v>
    </oc>
    <nc r="D88">
      <v>18675</v>
    </nc>
  </rcc>
  <rcc rId="26835" sId="2">
    <oc r="D89">
      <v>67195</v>
    </oc>
    <nc r="D89">
      <v>67375</v>
    </nc>
  </rcc>
  <rcc rId="26836" sId="2">
    <oc r="D90">
      <v>59675</v>
    </oc>
    <nc r="D90">
      <v>59960</v>
    </nc>
  </rcc>
  <rcc rId="26837" sId="2">
    <oc r="D91">
      <v>12580</v>
    </oc>
    <nc r="D91">
      <v>12785</v>
    </nc>
  </rcc>
  <rcc rId="26838" sId="2">
    <oc r="D92">
      <v>12060</v>
    </oc>
    <nc r="D92">
      <v>12210</v>
    </nc>
  </rcc>
  <rcc rId="26839" sId="2">
    <oc r="D94">
      <v>35660</v>
    </oc>
    <nc r="D94">
      <v>35935</v>
    </nc>
  </rcc>
  <rcc rId="26840" sId="2">
    <oc r="D95">
      <v>13655</v>
    </oc>
    <nc r="D95">
      <v>13750</v>
    </nc>
  </rcc>
  <rcc rId="26841" sId="2">
    <oc r="D96">
      <v>40810</v>
    </oc>
    <nc r="D96">
      <v>40975</v>
    </nc>
  </rcc>
  <rcc rId="26842" sId="2">
    <oc r="D97">
      <v>24370</v>
    </oc>
    <nc r="D97">
      <v>24475</v>
    </nc>
  </rcc>
  <rcc rId="26843" sId="2">
    <oc r="D98">
      <v>9520</v>
    </oc>
    <nc r="D98">
      <v>9725</v>
    </nc>
  </rcc>
  <rcc rId="26844" sId="2">
    <oc r="D99">
      <v>12235</v>
    </oc>
    <nc r="D99">
      <v>12315</v>
    </nc>
  </rcc>
  <rcc rId="26845" sId="2">
    <oc r="D100">
      <v>4620</v>
    </oc>
    <nc r="D100">
      <v>4750</v>
    </nc>
  </rcc>
  <rcc rId="26846" sId="2">
    <oc r="D101">
      <v>12950</v>
    </oc>
    <nc r="D101">
      <v>13155</v>
    </nc>
  </rcc>
  <rcc rId="26847" sId="2">
    <oc r="D102">
      <v>51425</v>
    </oc>
    <nc r="D102">
      <v>51650</v>
    </nc>
  </rcc>
  <rcc rId="26848" sId="2">
    <oc r="D103">
      <v>6240</v>
    </oc>
    <nc r="D103">
      <v>6300</v>
    </nc>
  </rcc>
  <rcc rId="26849" sId="2">
    <oc r="D104">
      <v>21470</v>
    </oc>
    <nc r="D104">
      <v>21675</v>
    </nc>
  </rcc>
  <rcc rId="26850" sId="2">
    <oc r="D105">
      <v>20525</v>
    </oc>
    <nc r="D105">
      <v>20575</v>
    </nc>
  </rcc>
  <rcc rId="26851" sId="2">
    <oc r="D106">
      <v>88915</v>
    </oc>
    <nc r="D106">
      <v>89925</v>
    </nc>
  </rcc>
  <rcc rId="26852" sId="2">
    <oc r="D108">
      <v>29440</v>
    </oc>
    <nc r="D108">
      <v>29710</v>
    </nc>
  </rcc>
  <rcc rId="26853" sId="2">
    <oc r="D109">
      <v>19470</v>
    </oc>
    <nc r="D109">
      <v>19825</v>
    </nc>
  </rcc>
  <rcc rId="26854" sId="2">
    <oc r="D110">
      <v>9365</v>
    </oc>
    <nc r="D110">
      <v>9665</v>
    </nc>
  </rcc>
  <rcc rId="26855" sId="2">
    <oc r="D111">
      <v>23405</v>
    </oc>
    <nc r="D111">
      <v>23515</v>
    </nc>
  </rcc>
  <rcc rId="26856" sId="2">
    <oc r="D113">
      <v>55715</v>
    </oc>
    <nc r="D113">
      <v>55955</v>
    </nc>
  </rcc>
  <rcc rId="26857" sId="2">
    <oc r="D114">
      <v>15095</v>
    </oc>
    <nc r="D114">
      <v>15225</v>
    </nc>
  </rcc>
  <rcc rId="26858" sId="2">
    <oc r="D115">
      <v>47760</v>
    </oc>
    <nc r="D115">
      <v>47905</v>
    </nc>
  </rcc>
  <rcc rId="26859" sId="2">
    <oc r="D116">
      <v>20235</v>
    </oc>
    <nc r="D116">
      <v>20380</v>
    </nc>
  </rcc>
  <rcc rId="26860" sId="2">
    <oc r="D117">
      <v>7840</v>
    </oc>
    <nc r="D117">
      <v>7975</v>
    </nc>
  </rcc>
  <rcc rId="26861" sId="2">
    <oc r="E6">
      <v>1040</v>
    </oc>
    <nc r="E6"/>
  </rcc>
  <rcc rId="26862" sId="2">
    <oc r="E7">
      <v>22595</v>
    </oc>
    <nc r="E7"/>
  </rcc>
  <rcc rId="26863" sId="2">
    <oc r="E8">
      <v>19615</v>
    </oc>
    <nc r="E8"/>
  </rcc>
  <rcc rId="26864" sId="2">
    <oc r="E9">
      <v>23395</v>
    </oc>
    <nc r="E9"/>
  </rcc>
  <rcc rId="26865" sId="2">
    <oc r="E10">
      <v>109620</v>
    </oc>
    <nc r="E10"/>
  </rcc>
  <rcc rId="26866" sId="2">
    <oc r="E11">
      <v>26345</v>
    </oc>
    <nc r="E11"/>
  </rcc>
  <rcc rId="26867" sId="2">
    <oc r="E12">
      <v>20015</v>
    </oc>
    <nc r="E12"/>
  </rcc>
  <rcc rId="26868" sId="2">
    <oc r="E13">
      <v>28685</v>
    </oc>
    <nc r="E13"/>
  </rcc>
  <rcc rId="26869" sId="2">
    <oc r="E14">
      <v>20760</v>
    </oc>
    <nc r="E14"/>
  </rcc>
  <rcc rId="26870" sId="2">
    <oc r="E15">
      <v>39210</v>
    </oc>
    <nc r="E15"/>
  </rcc>
  <rcc rId="26871" sId="2">
    <oc r="E16">
      <v>43305</v>
    </oc>
    <nc r="E16"/>
  </rcc>
  <rcc rId="26872" sId="2">
    <oc r="E17">
      <v>32605</v>
    </oc>
    <nc r="E17"/>
  </rcc>
  <rcc rId="26873" sId="2">
    <oc r="E18">
      <v>15795</v>
    </oc>
    <nc r="E18"/>
  </rcc>
  <rcc rId="26874" sId="2">
    <oc r="E19">
      <v>2390</v>
    </oc>
    <nc r="E19"/>
  </rcc>
  <rcc rId="26875" sId="2">
    <oc r="E20">
      <v>2165</v>
    </oc>
    <nc r="E20"/>
  </rcc>
  <rcc rId="26876" sId="2">
    <oc r="E21">
      <v>26825</v>
    </oc>
    <nc r="E21"/>
  </rcc>
  <rcc rId="26877" sId="2">
    <oc r="E22">
      <v>6560</v>
    </oc>
    <nc r="E22"/>
  </rcc>
  <rcc rId="26878" sId="2">
    <oc r="E23">
      <v>420</v>
    </oc>
    <nc r="E23"/>
  </rcc>
  <rcc rId="26879" sId="2">
    <oc r="E24">
      <v>7395</v>
    </oc>
    <nc r="E24"/>
  </rcc>
  <rcc rId="26880" sId="2">
    <oc r="E25">
      <v>13810</v>
    </oc>
    <nc r="E25"/>
  </rcc>
  <rcc rId="26881" sId="2">
    <oc r="E26">
      <v>12470</v>
    </oc>
    <nc r="E26"/>
  </rcc>
  <rcc rId="26882" sId="2">
    <oc r="E27">
      <v>49240</v>
    </oc>
    <nc r="E27"/>
  </rcc>
  <rcc rId="26883" sId="2">
    <oc r="E28">
      <v>11675</v>
    </oc>
    <nc r="E28"/>
  </rcc>
  <rcc rId="26884" sId="2">
    <oc r="E29">
      <v>60540</v>
    </oc>
    <nc r="E29"/>
  </rcc>
  <rcc rId="26885" sId="2">
    <oc r="E30">
      <v>7585</v>
    </oc>
    <nc r="E30"/>
  </rcc>
  <rcc rId="26886" sId="2">
    <oc r="E31">
      <v>2345</v>
    </oc>
    <nc r="E31"/>
  </rcc>
  <rcc rId="26887" sId="2">
    <oc r="E32">
      <v>24960</v>
    </oc>
    <nc r="E32"/>
  </rcc>
  <rcc rId="26888" sId="2">
    <oc r="E34">
      <v>46345</v>
    </oc>
    <nc r="E34"/>
  </rcc>
  <rcc rId="26889" sId="2">
    <oc r="E35">
      <v>55580</v>
    </oc>
    <nc r="E35"/>
  </rcc>
  <rcc rId="26890" sId="2">
    <oc r="E36">
      <v>13625</v>
    </oc>
    <nc r="E36"/>
  </rcc>
  <rcc rId="26891" sId="2">
    <oc r="E37">
      <v>34965</v>
    </oc>
    <nc r="E37"/>
  </rcc>
  <rcc rId="26892" sId="2">
    <oc r="E38">
      <v>40105</v>
    </oc>
    <nc r="E38"/>
  </rcc>
  <rcc rId="26893" sId="2">
    <oc r="E39">
      <v>30175</v>
    </oc>
    <nc r="E39"/>
  </rcc>
  <rcc rId="26894" sId="2">
    <oc r="E40">
      <v>28725</v>
    </oc>
    <nc r="E40"/>
  </rcc>
  <rcc rId="26895" sId="2">
    <oc r="E41">
      <v>30180</v>
    </oc>
    <nc r="E41"/>
  </rcc>
  <rcc rId="26896" sId="2">
    <oc r="E42">
      <v>30880</v>
    </oc>
    <nc r="E42"/>
  </rcc>
  <rcc rId="26897" sId="2">
    <oc r="E43">
      <v>5610</v>
    </oc>
    <nc r="E43"/>
  </rcc>
  <rcc rId="26898" sId="2">
    <oc r="E44">
      <v>32690</v>
    </oc>
    <nc r="E44"/>
  </rcc>
  <rcc rId="26899" sId="2">
    <oc r="E45">
      <v>21925</v>
    </oc>
    <nc r="E45"/>
  </rcc>
  <rcc rId="26900" sId="2">
    <oc r="E46">
      <v>41045</v>
    </oc>
    <nc r="E46"/>
  </rcc>
  <rcc rId="26901" sId="2">
    <oc r="E47">
      <v>51705</v>
    </oc>
    <nc r="E47"/>
  </rcc>
  <rcc rId="26902" sId="2">
    <oc r="E48">
      <v>41455</v>
    </oc>
    <nc r="E48"/>
  </rcc>
  <rcc rId="26903" sId="2">
    <oc r="E49">
      <v>88425</v>
    </oc>
    <nc r="E49"/>
  </rcc>
  <rcc rId="26904" sId="2">
    <oc r="E50">
      <v>75660</v>
    </oc>
    <nc r="E50"/>
  </rcc>
  <rcc rId="26905" sId="2">
    <oc r="E51">
      <v>9180</v>
    </oc>
    <nc r="E51"/>
  </rcc>
  <rcc rId="26906" sId="2">
    <oc r="E52">
      <v>11025</v>
    </oc>
    <nc r="E52"/>
  </rcc>
  <rcc rId="26907" sId="2">
    <oc r="E53">
      <v>20035</v>
    </oc>
    <nc r="E53"/>
  </rcc>
  <rcc rId="26908" sId="2">
    <oc r="E54">
      <v>10805</v>
    </oc>
    <nc r="E54"/>
  </rcc>
  <rcc rId="26909" sId="2">
    <oc r="E55">
      <v>44455</v>
    </oc>
    <nc r="E55"/>
  </rcc>
  <rcc rId="26910" sId="2">
    <oc r="E56">
      <v>10755</v>
    </oc>
    <nc r="E56"/>
  </rcc>
  <rcc rId="26911" sId="2">
    <oc r="E57">
      <v>83670</v>
    </oc>
    <nc r="E57"/>
  </rcc>
  <rcc rId="26912" sId="2">
    <oc r="E58">
      <v>22815</v>
    </oc>
    <nc r="E58"/>
  </rcc>
  <rcc rId="26913" sId="2">
    <oc r="E59">
      <v>22380</v>
    </oc>
    <nc r="E59"/>
  </rcc>
  <rcc rId="26914" sId="2">
    <oc r="E60">
      <v>12845</v>
    </oc>
    <nc r="E60"/>
  </rcc>
  <rcc rId="26915" sId="2">
    <oc r="E61">
      <v>69935</v>
    </oc>
    <nc r="E61"/>
  </rcc>
  <rcc rId="26916" sId="2">
    <oc r="E62">
      <v>13475</v>
    </oc>
    <nc r="E62"/>
  </rcc>
  <rcc rId="26917" sId="2">
    <oc r="E63">
      <v>2115</v>
    </oc>
    <nc r="E63"/>
  </rcc>
  <rcc rId="26918" sId="2">
    <oc r="E64">
      <v>20095</v>
    </oc>
    <nc r="E64"/>
  </rcc>
  <rcc rId="26919" sId="2">
    <oc r="E65">
      <v>64235</v>
    </oc>
    <nc r="E65"/>
  </rcc>
  <rcc rId="26920" sId="2">
    <oc r="E66">
      <v>29395</v>
    </oc>
    <nc r="E66"/>
  </rcc>
  <rcc rId="26921" sId="2">
    <oc r="E67">
      <v>7505</v>
    </oc>
    <nc r="E67"/>
  </rcc>
  <rcc rId="26922" sId="2">
    <oc r="E68">
      <v>26155</v>
    </oc>
    <nc r="E68"/>
  </rcc>
  <rcc rId="26923" sId="2">
    <oc r="E69">
      <v>54395</v>
    </oc>
    <nc r="E69"/>
  </rcc>
  <rcc rId="26924" sId="2">
    <oc r="E70">
      <v>85565</v>
    </oc>
    <nc r="E70"/>
  </rcc>
  <rcc rId="26925" sId="2">
    <oc r="E71">
      <v>36365</v>
    </oc>
    <nc r="E71"/>
  </rcc>
  <rcc rId="26926" sId="2">
    <oc r="E72">
      <v>5450</v>
    </oc>
    <nc r="E72"/>
  </rcc>
  <rcc rId="26927" sId="2">
    <oc r="E73">
      <v>54915</v>
    </oc>
    <nc r="E73"/>
  </rcc>
  <rcc rId="26928" sId="2">
    <oc r="E74">
      <v>9365</v>
    </oc>
    <nc r="E74"/>
  </rcc>
  <rcc rId="26929" sId="2">
    <oc r="E75">
      <v>270</v>
    </oc>
    <nc r="E75"/>
  </rcc>
  <rcc rId="26930" sId="2">
    <oc r="E76">
      <v>25600</v>
    </oc>
    <nc r="E76"/>
  </rcc>
  <rcc rId="26931" sId="2">
    <oc r="E77">
      <v>17450</v>
    </oc>
    <nc r="E77"/>
  </rcc>
  <rcc rId="26932" sId="2">
    <oc r="E78">
      <v>35750</v>
    </oc>
    <nc r="E78"/>
  </rcc>
  <rcc rId="26933" sId="2">
    <oc r="E79">
      <v>7425</v>
    </oc>
    <nc r="E79"/>
  </rcc>
  <rcc rId="26934" sId="2">
    <oc r="E80">
      <v>27970</v>
    </oc>
    <nc r="E80"/>
  </rcc>
  <rcc rId="26935" sId="2">
    <oc r="E81">
      <v>9785</v>
    </oc>
    <nc r="E81"/>
  </rcc>
  <rcc rId="26936" sId="2">
    <oc r="E83">
      <v>7435</v>
    </oc>
    <nc r="E83"/>
  </rcc>
  <rcc rId="26937" sId="2">
    <oc r="E84">
      <v>11820</v>
    </oc>
    <nc r="E84"/>
  </rcc>
  <rcc rId="26938" sId="2">
    <oc r="E85">
      <v>9160</v>
    </oc>
    <nc r="E85"/>
  </rcc>
  <rcc rId="26939" sId="2">
    <oc r="E86">
      <v>36245</v>
    </oc>
    <nc r="E86"/>
  </rcc>
  <rcc rId="26940" sId="2">
    <oc r="E87">
      <v>35305</v>
    </oc>
    <nc r="E87"/>
  </rcc>
  <rcc rId="26941" sId="2">
    <oc r="E88">
      <v>18675</v>
    </oc>
    <nc r="E88"/>
  </rcc>
  <rcc rId="26942" sId="2">
    <oc r="E89">
      <v>67375</v>
    </oc>
    <nc r="E89"/>
  </rcc>
  <rcc rId="26943" sId="2">
    <oc r="E90">
      <v>59960</v>
    </oc>
    <nc r="E90"/>
  </rcc>
  <rcc rId="26944" sId="2">
    <oc r="E91">
      <v>12785</v>
    </oc>
    <nc r="E91"/>
  </rcc>
  <rcc rId="26945" sId="2">
    <oc r="E92">
      <v>12210</v>
    </oc>
    <nc r="E92"/>
  </rcc>
  <rcc rId="26946" sId="2">
    <oc r="E93">
      <v>655</v>
    </oc>
    <nc r="E93"/>
  </rcc>
  <rcc rId="26947" sId="2">
    <oc r="E94">
      <v>35935</v>
    </oc>
    <nc r="E94"/>
  </rcc>
  <rcc rId="26948" sId="2">
    <oc r="E95">
      <v>13750</v>
    </oc>
    <nc r="E95"/>
  </rcc>
  <rcc rId="26949" sId="2">
    <oc r="E96">
      <v>40975</v>
    </oc>
    <nc r="E96"/>
  </rcc>
  <rcc rId="26950" sId="2">
    <oc r="E97">
      <v>24475</v>
    </oc>
    <nc r="E97"/>
  </rcc>
  <rcc rId="26951" sId="2">
    <oc r="E98">
      <v>9725</v>
    </oc>
    <nc r="E98"/>
  </rcc>
  <rcc rId="26952" sId="2">
    <oc r="E99">
      <v>12315</v>
    </oc>
    <nc r="E99"/>
  </rcc>
  <rcc rId="26953" sId="2">
    <oc r="E100">
      <v>4750</v>
    </oc>
    <nc r="E100"/>
  </rcc>
  <rcc rId="26954" sId="2">
    <oc r="E101">
      <v>13155</v>
    </oc>
    <nc r="E101"/>
  </rcc>
  <rcc rId="26955" sId="2">
    <oc r="E102">
      <v>51650</v>
    </oc>
    <nc r="E102"/>
  </rcc>
  <rcc rId="26956" sId="2">
    <oc r="E103">
      <v>6300</v>
    </oc>
    <nc r="E103"/>
  </rcc>
  <rcc rId="26957" sId="2">
    <oc r="E104">
      <v>21675</v>
    </oc>
    <nc r="E104"/>
  </rcc>
  <rcc rId="26958" sId="2">
    <oc r="E105">
      <v>20575</v>
    </oc>
    <nc r="E105"/>
  </rcc>
  <rcc rId="26959" sId="2">
    <oc r="E106">
      <v>89925</v>
    </oc>
    <nc r="E106"/>
  </rcc>
  <rcc rId="26960" sId="2">
    <oc r="E107">
      <v>11055</v>
    </oc>
    <nc r="E107"/>
  </rcc>
  <rcc rId="26961" sId="2">
    <oc r="E108">
      <v>29710</v>
    </oc>
    <nc r="E108"/>
  </rcc>
  <rcc rId="26962" sId="2">
    <oc r="E109">
      <v>19825</v>
    </oc>
    <nc r="E109"/>
  </rcc>
  <rcc rId="26963" sId="2">
    <oc r="E110">
      <v>9665</v>
    </oc>
    <nc r="E110"/>
  </rcc>
  <rcc rId="26964" sId="2">
    <oc r="E111">
      <v>23515</v>
    </oc>
    <nc r="E111"/>
  </rcc>
  <rcc rId="26965" sId="2">
    <oc r="E112">
      <v>16720</v>
    </oc>
    <nc r="E112"/>
  </rcc>
  <rcc rId="26966" sId="2">
    <oc r="E113">
      <v>55955</v>
    </oc>
    <nc r="E113"/>
  </rcc>
  <rcc rId="26967" sId="2">
    <oc r="E114">
      <v>15225</v>
    </oc>
    <nc r="E114"/>
  </rcc>
  <rcc rId="26968" sId="2">
    <oc r="E115">
      <v>47905</v>
    </oc>
    <nc r="E115"/>
  </rcc>
  <rcc rId="26969" sId="2">
    <oc r="E116">
      <v>20380</v>
    </oc>
    <nc r="E116"/>
  </rcc>
  <rcc rId="26970" sId="2">
    <oc r="E117">
      <v>7975</v>
    </oc>
    <nc r="E117"/>
  </rcc>
  <rcc rId="26971" sId="16">
    <oc r="F1" t="inlineStr">
      <is>
        <t>Март</t>
      </is>
    </oc>
    <nc r="F1" t="inlineStr">
      <is>
        <t>Апрель</t>
      </is>
    </nc>
  </rcc>
  <rcc rId="26972" sId="16" numFmtId="19">
    <oc r="D2">
      <v>44978</v>
    </oc>
    <nc r="D2">
      <v>45008</v>
    </nc>
  </rcc>
  <rcc rId="26973" sId="16" numFmtId="19">
    <oc r="E2">
      <v>45007</v>
    </oc>
    <nc r="E2">
      <v>45040</v>
    </nc>
  </rcc>
  <rcc rId="26974" sId="16">
    <oc r="D4">
      <v>857</v>
    </oc>
    <nc r="D4">
      <v>877</v>
    </nc>
  </rcc>
  <rcc rId="26975" sId="16">
    <oc r="D8">
      <v>717</v>
    </oc>
    <nc r="D8">
      <v>735</v>
    </nc>
  </rcc>
  <rcc rId="26976" sId="16">
    <oc r="D9">
      <v>1338</v>
    </oc>
    <nc r="D9">
      <v>1436</v>
    </nc>
  </rcc>
  <rcc rId="26977" sId="16">
    <oc r="D11">
      <v>26350</v>
    </oc>
    <nc r="D11">
      <v>26450</v>
    </nc>
  </rcc>
  <rcc rId="26978" sId="16">
    <oc r="D12">
      <v>16055</v>
    </oc>
    <nc r="D12">
      <v>16185</v>
    </nc>
  </rcc>
  <rcc rId="26979" sId="16">
    <oc r="D17">
      <v>25730</v>
    </oc>
    <nc r="D17">
      <v>26216</v>
    </nc>
  </rcc>
  <rcc rId="26980" sId="16">
    <oc r="D19">
      <v>19813</v>
    </oc>
    <nc r="D19">
      <v>19855</v>
    </nc>
  </rcc>
  <rcc rId="26981" sId="16">
    <oc r="D20">
      <v>40490</v>
    </oc>
    <nc r="D20">
      <v>40534</v>
    </nc>
  </rcc>
  <rcc rId="26982" sId="16">
    <oc r="D21">
      <v>605</v>
    </oc>
    <nc r="D21">
      <v>618</v>
    </nc>
  </rcc>
  <rcc rId="26983" sId="16">
    <oc r="D25">
      <v>73995</v>
    </oc>
    <nc r="D25">
      <v>74478</v>
    </nc>
  </rcc>
  <rcc rId="26984" sId="16">
    <oc r="D26">
      <v>13769</v>
    </oc>
    <nc r="D26">
      <v>14386</v>
    </nc>
  </rcc>
  <rcc rId="26985" sId="16">
    <oc r="E4">
      <v>877</v>
    </oc>
    <nc r="E4"/>
  </rcc>
  <rcc rId="26986" sId="16">
    <oc r="E7">
      <v>10326</v>
    </oc>
    <nc r="E7"/>
  </rcc>
  <rcc rId="26987" sId="16">
    <oc r="E8">
      <v>735</v>
    </oc>
    <nc r="E8"/>
  </rcc>
  <rcc rId="26988" sId="16">
    <oc r="E9">
      <v>1436</v>
    </oc>
    <nc r="E9"/>
  </rcc>
  <rcc rId="26989" sId="16">
    <oc r="E11">
      <v>26450</v>
    </oc>
    <nc r="E11"/>
  </rcc>
  <rcc rId="26990" sId="16">
    <oc r="E12">
      <v>16185</v>
    </oc>
    <nc r="E12"/>
  </rcc>
  <rcc rId="26991" sId="16">
    <oc r="E13">
      <v>24624</v>
    </oc>
    <nc r="E13"/>
  </rcc>
  <rcc rId="26992" sId="16">
    <oc r="E15">
      <v>1384</v>
    </oc>
    <nc r="E15"/>
  </rcc>
  <rcc rId="26993" sId="16">
    <oc r="E16">
      <v>8102</v>
    </oc>
    <nc r="E16"/>
  </rcc>
  <rcc rId="26994" sId="16">
    <oc r="E17">
      <v>26216</v>
    </oc>
    <nc r="E17"/>
  </rcc>
  <rcc rId="26995" sId="16">
    <oc r="E18">
      <v>1417</v>
    </oc>
    <nc r="E18"/>
  </rcc>
  <rcc rId="26996" sId="16">
    <oc r="E19">
      <v>19855</v>
    </oc>
    <nc r="E19"/>
  </rcc>
  <rcc rId="26997" sId="16">
    <oc r="E20">
      <v>40534</v>
    </oc>
    <nc r="E20"/>
  </rcc>
  <rcc rId="26998" sId="16">
    <oc r="E21">
      <v>618</v>
    </oc>
    <nc r="E21"/>
  </rcc>
  <rcc rId="26999" sId="16">
    <oc r="E24">
      <v>26753</v>
    </oc>
    <nc r="E24"/>
  </rcc>
  <rcc rId="27000" sId="16">
    <oc r="E25">
      <v>74478</v>
    </oc>
    <nc r="E25"/>
  </rcc>
  <rcc rId="27001" sId="16">
    <oc r="E26">
      <v>14386</v>
    </oc>
    <nc r="E26"/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12" sId="10">
    <oc r="A2" t="inlineStr">
      <is>
        <t>Март 2023 года</t>
      </is>
    </oc>
    <nc r="A2" t="inlineStr">
      <is>
        <t>Апрель 2023 года</t>
      </is>
    </nc>
  </rcc>
  <rcc rId="27013" sId="13">
    <oc r="A1" t="inlineStr">
      <is>
        <t>СПРАВОЧНАЯ ИНФОРМАЦИЯ потребление коммунальных услуг в здании по адресу г.Химки, ул.Лавочкина, д.13 март 2023г.</t>
      </is>
    </oc>
    <nc r="A1" t="inlineStr">
      <is>
        <t>СПРАВОЧНАЯ ИНФОРМАЦИЯ потребление коммунальных услуг в здании по адресу г.Химки, ул.Лавочкина, д.13 апрель 2023г.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24" sId="1">
    <nc r="D8">
      <v>6940</v>
    </nc>
  </rcc>
  <rcc rId="27025" sId="1">
    <nc r="D9">
      <v>2896</v>
    </nc>
  </rcc>
  <rcc rId="27026" sId="1">
    <nc r="D10">
      <v>14221</v>
    </nc>
  </rcc>
  <rcc rId="27027" sId="1">
    <nc r="D11">
      <v>18743</v>
    </nc>
  </rcc>
  <rcc rId="27028" sId="1">
    <nc r="D12">
      <v>7599</v>
    </nc>
  </rcc>
  <rcc rId="27029" sId="1">
    <nc r="D14">
      <v>6841</v>
    </nc>
  </rcc>
  <rcc rId="27030" sId="1">
    <nc r="D15">
      <v>4964</v>
    </nc>
  </rcc>
  <rcc rId="27031" sId="1">
    <nc r="D16">
      <v>4169</v>
    </nc>
  </rcc>
  <rcc rId="27032" sId="1">
    <nc r="D17">
      <v>7472</v>
    </nc>
  </rcc>
  <rcc rId="27033" sId="1">
    <nc r="D18">
      <v>5934</v>
    </nc>
  </rcc>
  <rcc rId="27034" sId="1">
    <nc r="D20">
      <v>11657</v>
    </nc>
  </rcc>
  <rcc rId="27035" sId="1">
    <nc r="D21">
      <v>3257</v>
    </nc>
  </rcc>
  <rcc rId="27036" sId="1">
    <nc r="D22">
      <v>10231</v>
    </nc>
  </rcc>
  <rcc rId="27037" sId="1">
    <nc r="D23">
      <v>12492</v>
    </nc>
  </rcc>
  <rcc rId="27038" sId="1">
    <nc r="D24">
      <v>13282</v>
    </nc>
  </rcc>
  <rcc rId="27039" sId="1">
    <nc r="D40">
      <v>4028</v>
    </nc>
  </rcc>
  <rcc rId="27040" sId="1">
    <nc r="D41">
      <v>3753</v>
    </nc>
  </rcc>
  <rcc rId="27041" sId="1">
    <nc r="D43">
      <v>19210</v>
    </nc>
  </rcc>
  <rcc rId="27042" sId="1">
    <nc r="D44">
      <v>14099</v>
    </nc>
  </rcc>
  <rcc rId="27043" sId="1">
    <nc r="D46">
      <v>15029</v>
    </nc>
  </rcc>
  <rcc rId="27044" sId="1">
    <nc r="D47">
      <v>2496</v>
    </nc>
  </rcc>
  <rcc rId="27045" sId="1">
    <nc r="D48">
      <v>27638</v>
    </nc>
  </rcc>
  <rcc rId="27046" sId="1">
    <nc r="D49">
      <v>22870</v>
    </nc>
  </rcc>
  <rcc rId="27047" sId="1">
    <nc r="D50">
      <v>10421</v>
    </nc>
  </rcc>
  <rcc rId="27048" sId="1">
    <nc r="D56">
      <v>12303</v>
    </nc>
  </rcc>
  <rcc rId="27049" sId="1">
    <nc r="D57">
      <v>7149</v>
    </nc>
  </rcc>
  <rcc rId="27050" sId="1">
    <nc r="D58">
      <v>1406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61" sId="16">
    <nc r="E4">
      <v>900</v>
    </nc>
  </rcc>
  <rcc rId="27062" sId="16">
    <nc r="E7">
      <v>10326</v>
    </nc>
  </rcc>
  <rcc rId="27063" sId="16">
    <nc r="E8">
      <v>755</v>
    </nc>
  </rcc>
  <rcc rId="27064" sId="16">
    <nc r="E9">
      <v>1520</v>
    </nc>
  </rcc>
  <rcc rId="27065" sId="16">
    <nc r="E11">
      <v>26550</v>
    </nc>
  </rcc>
  <rcc rId="27066" sId="16">
    <nc r="E12">
      <v>16307</v>
    </nc>
  </rcc>
  <rcc rId="27067" sId="16">
    <nc r="E13">
      <v>24624</v>
    </nc>
  </rcc>
  <rcc rId="27068" sId="16">
    <nc r="E15">
      <v>1384</v>
    </nc>
  </rcc>
  <rcc rId="27069" sId="16">
    <nc r="E16">
      <v>8102</v>
    </nc>
  </rcc>
  <rcc rId="27070" sId="16">
    <nc r="E17">
      <v>26703</v>
    </nc>
  </rcc>
  <rcc rId="27071" sId="16">
    <nc r="E18">
      <v>1417</v>
    </nc>
  </rcc>
  <rcc rId="27072" sId="16">
    <nc r="E19">
      <v>19932</v>
    </nc>
  </rcc>
  <rcc rId="27073" sId="16">
    <nc r="E20">
      <v>40614</v>
    </nc>
  </rcc>
  <rcc rId="27074" sId="16">
    <nc r="E21">
      <v>632</v>
    </nc>
  </rcc>
  <rcc rId="27075" sId="16">
    <nc r="E24">
      <v>26753</v>
    </nc>
  </rcc>
  <rcc rId="27076" sId="16">
    <nc r="E25">
      <v>75017</v>
    </nc>
  </rcc>
  <rcc rId="27077" sId="16">
    <nc r="E26">
      <v>15099</v>
    </nc>
  </rcc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78" sId="10" numFmtId="34">
    <oc r="C8">
      <v>2415.6</v>
    </oc>
    <nc r="C8">
      <v>2619.1</v>
    </nc>
  </rcc>
  <rcc rId="27079" sId="2">
    <nc r="E6">
      <v>1040</v>
    </nc>
  </rcc>
  <rcc rId="27080" sId="2">
    <nc r="E7">
      <v>22730</v>
    </nc>
  </rcc>
  <rcc rId="27081" sId="2">
    <nc r="E8">
      <v>19830</v>
    </nc>
  </rcc>
  <rcc rId="27082" sId="2">
    <nc r="E9">
      <v>23455</v>
    </nc>
  </rcc>
  <rcc rId="27083" sId="2">
    <nc r="E10">
      <v>110490</v>
    </nc>
  </rcc>
  <rcc rId="27084" sId="2">
    <nc r="E11">
      <v>26465</v>
    </nc>
  </rcc>
  <rcc rId="27085" sId="2">
    <nc r="E12">
      <v>20110</v>
    </nc>
  </rcc>
  <rcc rId="27086" sId="2">
    <nc r="E13">
      <v>29200</v>
    </nc>
  </rcc>
  <rcc rId="27087" sId="2">
    <nc r="E14">
      <v>20935</v>
    </nc>
  </rcc>
  <rcc rId="27088" sId="2">
    <nc r="E15">
      <v>39560</v>
    </nc>
  </rcc>
  <rcc rId="27089" sId="2">
    <nc r="E16">
      <v>43345</v>
    </nc>
  </rcc>
  <rcc rId="27090" sId="2">
    <nc r="E17">
      <v>32985</v>
    </nc>
  </rcc>
  <rcc rId="27091" sId="2">
    <nc r="E18">
      <v>16020</v>
    </nc>
  </rcc>
  <rcc rId="27092" sId="2">
    <nc r="E19">
      <v>2450</v>
    </nc>
  </rcc>
  <rcc rId="27093" sId="2">
    <nc r="E20">
      <v>2275</v>
    </nc>
  </rcc>
  <rcc rId="27094" sId="2">
    <nc r="E21">
      <v>27300</v>
    </nc>
  </rcc>
  <rcc rId="27095" sId="2">
    <nc r="E22">
      <v>6725</v>
    </nc>
  </rcc>
  <rcc rId="27096" sId="2">
    <nc r="E23">
      <v>525</v>
    </nc>
  </rcc>
  <rcc rId="27097" sId="2">
    <nc r="E24">
      <v>7635</v>
    </nc>
  </rcc>
  <rcc rId="27098" sId="2">
    <nc r="E25">
      <v>13955</v>
    </nc>
  </rcc>
  <rcc rId="27099" sId="2">
    <nc r="E26">
      <v>12665</v>
    </nc>
  </rcc>
  <rcc rId="27100" sId="2">
    <nc r="E27">
      <v>49445</v>
    </nc>
  </rcc>
  <rcc rId="27101" sId="2">
    <nc r="E28">
      <v>11815</v>
    </nc>
  </rcc>
  <rcc rId="27102" sId="2">
    <nc r="E29">
      <v>61775</v>
    </nc>
  </rcc>
  <rcc rId="27103" sId="2">
    <nc r="E30">
      <v>7780</v>
    </nc>
  </rcc>
  <rcc rId="27104" sId="2">
    <nc r="E31">
      <v>2390</v>
    </nc>
  </rcc>
  <rcc rId="27105" sId="2">
    <nc r="E32">
      <v>25090</v>
    </nc>
  </rcc>
  <rcc rId="27106" sId="2">
    <nc r="E34">
      <v>46730</v>
    </nc>
  </rcc>
  <rcc rId="27107" sId="2">
    <nc r="E35">
      <v>55735</v>
    </nc>
  </rcc>
  <rcc rId="27108" sId="2">
    <nc r="E36">
      <v>13795</v>
    </nc>
  </rcc>
  <rcc rId="27109" sId="2">
    <nc r="E37">
      <v>35230</v>
    </nc>
  </rcc>
  <rcc rId="27110" sId="2">
    <nc r="E38">
      <v>40655</v>
    </nc>
  </rcc>
  <rcc rId="27111" sId="2">
    <nc r="E39">
      <v>30485</v>
    </nc>
  </rcc>
  <rcc rId="27112" sId="2">
    <nc r="E40">
      <v>28970</v>
    </nc>
  </rcc>
  <rcc rId="27113" sId="2">
    <nc r="E41">
      <v>30460</v>
    </nc>
  </rcc>
  <rcc rId="27114" sId="2">
    <nc r="E42">
      <v>30995</v>
    </nc>
  </rcc>
  <rcc rId="27115" sId="2">
    <nc r="E43">
      <v>5730</v>
    </nc>
  </rcc>
  <rcc rId="27116" sId="2">
    <nc r="E44">
      <v>32920</v>
    </nc>
  </rcc>
  <rcc rId="27117" sId="2">
    <nc r="E45">
      <v>22385</v>
    </nc>
  </rcc>
  <rcc rId="27118" sId="2">
    <nc r="E46">
      <v>41445</v>
    </nc>
  </rcc>
  <rcc rId="27119" sId="2">
    <nc r="E47">
      <v>51990</v>
    </nc>
  </rcc>
  <rcc rId="27120" sId="2">
    <nc r="E48">
      <v>41600</v>
    </nc>
  </rcc>
  <rcc rId="27121" sId="2">
    <nc r="E49">
      <v>88655</v>
    </nc>
  </rcc>
  <rcc rId="27122" sId="2">
    <nc r="E50">
      <v>76395</v>
    </nc>
  </rcc>
  <rcc rId="27123" sId="2">
    <nc r="E51">
      <v>9345</v>
    </nc>
  </rcc>
  <rcc rId="27124" sId="2">
    <nc r="E52">
      <v>11140</v>
    </nc>
  </rcc>
  <rcc rId="27125" sId="2">
    <nc r="E53">
      <v>20315</v>
    </nc>
  </rcc>
  <rcc rId="27126" sId="2">
    <nc r="E54">
      <v>10990</v>
    </nc>
  </rcc>
  <rcc rId="27127" sId="2">
    <nc r="E55">
      <v>44595</v>
    </nc>
  </rcc>
  <rcc rId="27128" sId="2">
    <nc r="E56">
      <v>10875</v>
    </nc>
  </rcc>
  <rcc rId="27129" sId="2">
    <nc r="E57">
      <v>83670</v>
    </nc>
  </rcc>
  <rcc rId="27130" sId="2">
    <nc r="E58">
      <v>22995</v>
    </nc>
  </rcc>
  <rcc rId="27131" sId="2">
    <nc r="E59">
      <v>22555</v>
    </nc>
  </rcc>
  <rcc rId="27132" sId="2">
    <nc r="E60">
      <v>13005</v>
    </nc>
  </rcc>
  <rcc rId="27133" sId="2">
    <nc r="E61">
      <v>70135</v>
    </nc>
  </rcc>
  <rcc rId="27134" sId="2">
    <nc r="E62">
      <v>13580</v>
    </nc>
  </rcc>
  <rcc rId="27135" sId="2">
    <nc r="E63">
      <v>2120</v>
    </nc>
  </rcc>
  <rcc rId="27136" sId="2">
    <nc r="E64">
      <v>20210</v>
    </nc>
  </rcc>
  <rcc rId="27137" sId="2">
    <nc r="E65">
      <v>64790</v>
    </nc>
  </rcc>
  <rcc rId="27138" sId="2">
    <nc r="E66">
      <v>29650</v>
    </nc>
  </rcc>
  <rcc rId="27139" sId="2">
    <nc r="E67">
      <v>7595</v>
    </nc>
  </rcc>
  <rcc rId="27140" sId="2">
    <nc r="E68">
      <v>26370</v>
    </nc>
  </rcc>
  <rcc rId="27141" sId="2">
    <nc r="E69">
      <v>54600</v>
    </nc>
  </rcc>
  <rcc rId="27142" sId="2">
    <nc r="E70">
      <v>85905</v>
    </nc>
  </rcc>
  <rcc rId="27143" sId="2">
    <nc r="E71">
      <v>36480</v>
    </nc>
  </rcc>
  <rcc rId="27144" sId="2">
    <nc r="E73">
      <v>55650</v>
    </nc>
  </rcc>
  <rcc rId="27145" sId="2">
    <nc r="E74">
      <v>9405</v>
    </nc>
  </rcc>
  <rcc rId="27146" sId="2">
    <nc r="E75">
      <v>270</v>
    </nc>
  </rcc>
  <rcc rId="27147" sId="2">
    <nc r="E76">
      <v>25775</v>
    </nc>
  </rcc>
  <rcc rId="27148" sId="2">
    <nc r="E77">
      <v>17770</v>
    </nc>
  </rcc>
  <rcc rId="27149" sId="2">
    <nc r="E78">
      <v>36095</v>
    </nc>
  </rcc>
  <rcc rId="27150" sId="2">
    <nc r="E79">
      <v>7565</v>
    </nc>
  </rcc>
  <rcc rId="27151" sId="2">
    <nc r="E80">
      <v>28075</v>
    </nc>
  </rcc>
  <rcc rId="27152" sId="2">
    <nc r="E81">
      <v>10025</v>
    </nc>
  </rcc>
  <rcc rId="27153" sId="2">
    <nc r="E83">
      <v>7545</v>
    </nc>
  </rcc>
  <rcc rId="27154" sId="2">
    <nc r="E84">
      <v>12000</v>
    </nc>
  </rcc>
  <rcc rId="27155" sId="2">
    <nc r="E85">
      <v>9335</v>
    </nc>
  </rcc>
  <rcc rId="27156" sId="2">
    <nc r="E86">
      <v>36870</v>
    </nc>
  </rcc>
  <rcc rId="27157" sId="2">
    <nc r="E87">
      <v>35455</v>
    </nc>
  </rcc>
  <rcc rId="27158" sId="2">
    <nc r="E88">
      <v>18770</v>
    </nc>
  </rcc>
  <rcc rId="27159" sId="2">
    <nc r="E89">
      <v>67570</v>
    </nc>
  </rcc>
  <rcc rId="27160" sId="2">
    <nc r="E90">
      <v>60270</v>
    </nc>
  </rcc>
  <rcc rId="27161" sId="2">
    <nc r="E91">
      <v>13025</v>
    </nc>
  </rcc>
  <rcc rId="27162" sId="2">
    <nc r="E92">
      <v>12290</v>
    </nc>
  </rcc>
  <rcc rId="27163" sId="2">
    <nc r="E93">
      <v>655</v>
    </nc>
  </rcc>
  <rcc rId="27164" sId="2">
    <nc r="E94">
      <v>36170</v>
    </nc>
  </rcc>
  <rcc rId="27165" sId="2">
    <nc r="E95">
      <v>13760</v>
    </nc>
  </rcc>
  <rcc rId="27166" sId="2">
    <nc r="E96">
      <v>41145</v>
    </nc>
  </rcc>
  <rcc rId="27167" sId="2">
    <nc r="E97">
      <v>24590</v>
    </nc>
  </rcc>
  <rcc rId="27168" sId="2">
    <nc r="E98">
      <v>9995</v>
    </nc>
  </rcc>
  <rcc rId="27169" sId="2">
    <nc r="E99">
      <v>12360</v>
    </nc>
  </rcc>
  <rcc rId="27170" sId="2">
    <nc r="E100">
      <v>4820</v>
    </nc>
  </rcc>
  <rcc rId="27171" sId="2">
    <nc r="E101">
      <v>13335</v>
    </nc>
  </rcc>
  <rcc rId="27172" sId="2">
    <nc r="E102">
      <v>51880</v>
    </nc>
  </rcc>
  <rcc rId="27173" sId="2">
    <nc r="E103">
      <v>6370</v>
    </nc>
  </rcc>
  <rcc rId="27174" sId="2">
    <nc r="E104">
      <v>21905</v>
    </nc>
  </rcc>
  <rcc rId="27175" sId="2">
    <nc r="E105">
      <v>20635</v>
    </nc>
  </rcc>
  <rcc rId="27176" sId="2">
    <nc r="E106">
      <v>89995</v>
    </nc>
  </rcc>
  <rcc rId="27177" sId="2">
    <nc r="E107">
      <v>11055</v>
    </nc>
  </rcc>
  <rcc rId="27178" sId="2">
    <nc r="E108">
      <v>29895</v>
    </nc>
  </rcc>
  <rcc rId="27179" sId="2">
    <nc r="E109">
      <v>20145</v>
    </nc>
  </rcc>
  <rcc rId="27180" sId="2">
    <nc r="E110">
      <v>9975</v>
    </nc>
  </rcc>
  <rcc rId="27181" sId="2">
    <nc r="E111">
      <v>23670</v>
    </nc>
  </rcc>
  <rcc rId="27182" sId="2">
    <nc r="E112">
      <v>16720</v>
    </nc>
  </rcc>
  <rcc rId="27183" sId="2">
    <nc r="E113">
      <v>56160</v>
    </nc>
  </rcc>
  <rcc rId="27184" sId="2">
    <nc r="E114">
      <v>15355</v>
    </nc>
  </rcc>
  <rcc rId="27185" sId="2">
    <nc r="E115">
      <v>48065</v>
    </nc>
  </rcc>
  <rcc rId="27186" sId="2">
    <nc r="E116">
      <v>20540</v>
    </nc>
  </rcc>
  <rcc rId="27187" sId="2">
    <nc r="E117">
      <v>8115</v>
    </nc>
  </rcc>
  <rcc rId="27188" sId="2">
    <nc r="E72">
      <v>5650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00" sId="3">
    <nc r="E7">
      <v>12955</v>
    </nc>
  </rcc>
  <rcc rId="27201" sId="3">
    <nc r="E8">
      <v>595</v>
    </nc>
  </rcc>
  <rcc rId="27202" sId="3">
    <nc r="E9">
      <v>14830</v>
    </nc>
  </rcc>
  <rcc rId="27203" sId="3">
    <nc r="E10">
      <v>13330</v>
    </nc>
  </rcc>
  <rcc rId="27204" sId="3">
    <nc r="E11">
      <v>895</v>
    </nc>
  </rcc>
  <rcc rId="27205" sId="3">
    <nc r="E12">
      <v>28605</v>
    </nc>
  </rcc>
  <rcc rId="27206" sId="3">
    <nc r="E13">
      <v>10455</v>
    </nc>
  </rcc>
  <rcc rId="27207" sId="3">
    <nc r="E14">
      <v>17755</v>
    </nc>
  </rcc>
  <rcc rId="27208" sId="3">
    <nc r="E15">
      <v>3175</v>
    </nc>
  </rcc>
  <rcc rId="27209" sId="3">
    <nc r="E16">
      <v>76995</v>
    </nc>
  </rcc>
  <rcc rId="27210" sId="3">
    <nc r="E17">
      <v>39365</v>
    </nc>
  </rcc>
  <rcc rId="27211" sId="3">
    <nc r="E18">
      <v>14835</v>
    </nc>
  </rcc>
  <rcc rId="27212" sId="3">
    <nc r="E19">
      <v>151770</v>
    </nc>
  </rcc>
  <rcc rId="27213" sId="3">
    <nc r="E20">
      <v>5980</v>
    </nc>
  </rcc>
  <rcc rId="27214" sId="3">
    <nc r="E21">
      <v>12850</v>
    </nc>
  </rcc>
  <rcc rId="27215" sId="3">
    <nc r="E22">
      <v>12855</v>
    </nc>
  </rcc>
  <rcc rId="27216" sId="3">
    <nc r="E23">
      <v>37950</v>
    </nc>
  </rcc>
  <rcc rId="27217" sId="3">
    <nc r="E24">
      <v>53105</v>
    </nc>
  </rcc>
  <rcc rId="27218" sId="3">
    <nc r="E25">
      <v>11765</v>
    </nc>
  </rcc>
  <rcc rId="27219" sId="3">
    <nc r="E26">
      <v>15</v>
    </nc>
  </rcc>
  <rcc rId="27220" sId="3">
    <nc r="E27">
      <v>29210</v>
    </nc>
  </rcc>
  <rcc rId="27221" sId="3">
    <nc r="E28">
      <v>31000</v>
    </nc>
  </rcc>
  <rcc rId="27222" sId="3">
    <nc r="E29">
      <v>31430</v>
    </nc>
  </rcc>
  <rcc rId="27223" sId="3">
    <nc r="E30">
      <v>29625</v>
    </nc>
  </rcc>
  <rcc rId="27224" sId="3">
    <nc r="E31">
      <v>62890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25" sId="4">
    <nc r="E7">
      <v>8120</v>
    </nc>
  </rcc>
  <rcc rId="27226" sId="4">
    <nc r="E8">
      <v>51205</v>
    </nc>
  </rcc>
  <rcc rId="27227" sId="4">
    <nc r="E9">
      <v>4795</v>
    </nc>
  </rcc>
  <rcc rId="27228" sId="4">
    <nc r="E10">
      <v>21930</v>
    </nc>
  </rcc>
  <rcc rId="27229" sId="4">
    <nc r="E11">
      <v>13345</v>
    </nc>
  </rcc>
  <rcc rId="27230" sId="4">
    <nc r="E12">
      <v>45580</v>
    </nc>
  </rcc>
  <rcc rId="27231" sId="4">
    <nc r="E13">
      <v>17275</v>
    </nc>
  </rcc>
  <rcc rId="27232" sId="4">
    <nc r="E14">
      <v>9410</v>
    </nc>
  </rcc>
  <rcc rId="27233" sId="4">
    <nc r="E15">
      <v>26675</v>
    </nc>
  </rcc>
  <rcc rId="27234" sId="4">
    <nc r="E16">
      <v>25735</v>
    </nc>
  </rcc>
  <rcc rId="27235" sId="4">
    <nc r="E17">
      <v>29795</v>
    </nc>
  </rcc>
  <rcc rId="27236" sId="4">
    <nc r="E18">
      <v>31920</v>
    </nc>
  </rcc>
  <rcc rId="27237" sId="4">
    <nc r="E19">
      <v>52540</v>
    </nc>
  </rcc>
  <rcc rId="27238" sId="4">
    <nc r="E20">
      <v>4015</v>
    </nc>
  </rcc>
  <rcc rId="27239" sId="4">
    <nc r="E21">
      <v>8315</v>
    </nc>
  </rcc>
  <rcc rId="27240" sId="4">
    <nc r="E22">
      <v>21530</v>
    </nc>
  </rcc>
  <rcc rId="27241" sId="4">
    <nc r="E23">
      <v>49065</v>
    </nc>
  </rcc>
  <rcc rId="27242" sId="4">
    <nc r="E24">
      <v>29115</v>
    </nc>
  </rcc>
  <rcc rId="27243" sId="4">
    <nc r="E25">
      <v>33765</v>
    </nc>
  </rcc>
  <rcc rId="27244" sId="4">
    <nc r="E26">
      <v>16620</v>
    </nc>
  </rcc>
  <rcc rId="27245" sId="4">
    <nc r="E27">
      <v>14705</v>
    </nc>
  </rcc>
  <rcc rId="27246" sId="4">
    <nc r="E28">
      <v>57425</v>
    </nc>
  </rcc>
  <rcc rId="27247" sId="4">
    <nc r="E29">
      <v>33645</v>
    </nc>
  </rcc>
  <rcc rId="27248" sId="4">
    <nc r="E30">
      <v>51115</v>
    </nc>
  </rcc>
  <rcc rId="27249" sId="4">
    <nc r="E31">
      <v>21095</v>
    </nc>
  </rcc>
  <rcc rId="27250" sId="4">
    <nc r="E32">
      <v>28760</v>
    </nc>
  </rcc>
  <rcc rId="27251" sId="4">
    <nc r="E33">
      <v>37940</v>
    </nc>
  </rcc>
  <rcc rId="27252" sId="4">
    <nc r="E34">
      <v>18195</v>
    </nc>
  </rcc>
  <rcc rId="27253" sId="4">
    <nc r="E35">
      <v>11680</v>
    </nc>
  </rcc>
  <rcc rId="27254" sId="4">
    <nc r="E36">
      <v>47035</v>
    </nc>
  </rcc>
  <rcc rId="27255" sId="4">
    <nc r="E37">
      <v>38335</v>
    </nc>
  </rcc>
  <rcc rId="27256" sId="4">
    <nc r="E38">
      <v>11500</v>
    </nc>
  </rcc>
  <rcc rId="27257" sId="4">
    <nc r="E39">
      <v>42285</v>
    </nc>
  </rcc>
  <rcc rId="27258" sId="4">
    <nc r="E40">
      <v>37190</v>
    </nc>
  </rcc>
  <rcc rId="27259" sId="4">
    <nc r="E41">
      <v>4295</v>
    </nc>
  </rcc>
  <rcc rId="27260" sId="4">
    <nc r="E42">
      <v>98640</v>
    </nc>
  </rcc>
  <rcc rId="27261" sId="4">
    <nc r="E43">
      <v>8600</v>
    </nc>
  </rcc>
  <rcc rId="27262" sId="4">
    <nc r="E44">
      <v>1485</v>
    </nc>
  </rcc>
  <rcc rId="27263" sId="4">
    <nc r="E45">
      <v>86850</v>
    </nc>
  </rcc>
  <rcc rId="27264" sId="4">
    <nc r="E46">
      <v>8490</v>
    </nc>
  </rcc>
  <rcc rId="27265" sId="4">
    <nc r="E47">
      <v>10915</v>
    </nc>
  </rcc>
  <rcc rId="27266" sId="4">
    <nc r="E48">
      <v>54680</v>
    </nc>
  </rcc>
  <rcc rId="27267" sId="4">
    <nc r="E49">
      <v>14195</v>
    </nc>
  </rcc>
  <rcc rId="27268" sId="4">
    <nc r="E50">
      <v>31615</v>
    </nc>
  </rcc>
  <rcc rId="27269" sId="4">
    <nc r="E51">
      <v>14995</v>
    </nc>
  </rcc>
  <rcc rId="27270" sId="4">
    <nc r="E52">
      <v>9650</v>
    </nc>
  </rcc>
  <rcc rId="27271" sId="4">
    <nc r="E53">
      <v>19445</v>
    </nc>
  </rcc>
  <rcc rId="27272" sId="4">
    <nc r="E54">
      <v>5840</v>
    </nc>
  </rcc>
  <rcc rId="27273" sId="4">
    <nc r="E55">
      <v>52870</v>
    </nc>
  </rcc>
  <rcc rId="27274" sId="4">
    <nc r="E56">
      <v>50135</v>
    </nc>
  </rcc>
  <rcc rId="27275" sId="4">
    <nc r="E57">
      <v>5505</v>
    </nc>
  </rcc>
  <rcc rId="27276" sId="4">
    <nc r="E58">
      <v>28375</v>
    </nc>
  </rcc>
  <rcc rId="27277" sId="4">
    <nc r="E59">
      <v>12425</v>
    </nc>
  </rcc>
</revisions>
</file>

<file path=xl/revisions/revisionLog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78" sId="5">
    <nc r="E6">
      <v>13600</v>
    </nc>
  </rcc>
  <rcc rId="27279" sId="5">
    <nc r="E7">
      <v>5450</v>
    </nc>
  </rcc>
  <rcc rId="27280" sId="5">
    <nc r="E8">
      <v>14055</v>
    </nc>
  </rcc>
  <rcc rId="27281" sId="5">
    <nc r="E9">
      <v>10025</v>
    </nc>
  </rcc>
  <rcc rId="27282" sId="5">
    <nc r="E10">
      <v>19530</v>
    </nc>
  </rcc>
  <rcc rId="27283" sId="5">
    <nc r="E11">
      <v>45595</v>
    </nc>
  </rcc>
  <rcc rId="27284" sId="5">
    <nc r="E12">
      <v>20035</v>
    </nc>
  </rcc>
  <rcc rId="27285" sId="5">
    <nc r="E13">
      <v>13440</v>
    </nc>
  </rcc>
  <rcc rId="27286" sId="5">
    <nc r="E14">
      <v>70335</v>
    </nc>
  </rcc>
  <rcc rId="27287" sId="5">
    <nc r="E15">
      <v>20250</v>
    </nc>
  </rcc>
  <rcc rId="27288" sId="5">
    <nc r="E16">
      <v>6465</v>
    </nc>
  </rcc>
  <rcc rId="27289" sId="5">
    <nc r="E17">
      <v>32690</v>
    </nc>
  </rcc>
  <rcc rId="27290" sId="5">
    <nc r="E18">
      <v>18150</v>
    </nc>
  </rcc>
  <rcc rId="27291" sId="5">
    <nc r="E19">
      <v>12895</v>
    </nc>
  </rcc>
  <rcc rId="27292" sId="5">
    <nc r="E20">
      <v>52425</v>
    </nc>
  </rcc>
  <rcc rId="27293" sId="5">
    <nc r="E21">
      <v>70065</v>
    </nc>
  </rcc>
  <rcc rId="27294" sId="5">
    <nc r="E22">
      <v>52395</v>
    </nc>
  </rcc>
  <rcc rId="27295" sId="5">
    <nc r="E23">
      <v>11215</v>
    </nc>
  </rcc>
  <rcc rId="27296" sId="5">
    <nc r="E24">
      <v>7585</v>
    </nc>
  </rcc>
  <rcc rId="27297" sId="5">
    <nc r="E25">
      <v>14560</v>
    </nc>
  </rcc>
  <rcc rId="27298" sId="5">
    <nc r="E26">
      <v>8915</v>
    </nc>
  </rcc>
  <rcc rId="27299" sId="5">
    <nc r="E27">
      <v>3645</v>
    </nc>
  </rcc>
  <rcc rId="27300" sId="5">
    <nc r="E28">
      <v>6255</v>
    </nc>
  </rcc>
  <rcc rId="27301" sId="5">
    <nc r="E29">
      <v>21080</v>
    </nc>
  </rcc>
  <rcc rId="27302" sId="5">
    <nc r="E30">
      <v>61075</v>
    </nc>
  </rcc>
  <rcc rId="27303" sId="5">
    <nc r="E31">
      <v>19510</v>
    </nc>
  </rcc>
  <rcc rId="27304" sId="5">
    <nc r="E32">
      <v>18710</v>
    </nc>
  </rcc>
  <rcc rId="27305" sId="5">
    <nc r="E33">
      <v>55010</v>
    </nc>
  </rcc>
  <rcc rId="27306" sId="5">
    <nc r="E34">
      <v>13390</v>
    </nc>
  </rcc>
  <rcc rId="27307" sId="5">
    <nc r="E35">
      <v>10615</v>
    </nc>
  </rcc>
  <rcc rId="27308" sId="5">
    <nc r="E36">
      <v>69140</v>
    </nc>
  </rcc>
  <rcc rId="27309" sId="5">
    <nc r="E37">
      <v>26525</v>
    </nc>
  </rcc>
  <rcc rId="27310" sId="5">
    <nc r="E38">
      <v>91075</v>
    </nc>
  </rcc>
  <rcc rId="27311" sId="5">
    <nc r="E39">
      <v>12090</v>
    </nc>
  </rcc>
  <rcc rId="27312" sId="5">
    <nc r="E40">
      <v>64470</v>
    </nc>
  </rcc>
  <rcc rId="27313" sId="5">
    <nc r="E41">
      <v>18845</v>
    </nc>
  </rcc>
  <rcc rId="27314" sId="5">
    <nc r="E42">
      <v>107015</v>
    </nc>
  </rcc>
  <rcc rId="27315" sId="5">
    <nc r="E43">
      <v>13800</v>
    </nc>
  </rcc>
  <rcc rId="27316" sId="5">
    <nc r="E44">
      <v>23560</v>
    </nc>
  </rcc>
  <rcc rId="27317" sId="5">
    <nc r="E45">
      <v>20035</v>
    </nc>
  </rcc>
  <rcc rId="27318" sId="5">
    <nc r="E47">
      <v>120</v>
    </nc>
  </rcc>
  <rrc rId="27319" sId="5" ref="A46:XFD46" action="deleteRow">
    <undo index="6" exp="ref" v="1" dr="F46" r="G203" sId="5"/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  <rfmt sheetId="5" xfDxf="1" sqref="A46:XFD46" start="0" length="0"/>
    <rcc rId="0" sId="5" dxf="1">
      <nc r="A46" t="inlineStr">
        <is>
          <t>41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B46" t="inlineStr">
        <is>
          <t>Захарьящева Виктория Викторовна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C46" t="inlineStr">
        <is>
          <t>00377511-05</t>
        </is>
      </nc>
      <ndxf>
        <font>
          <sz val="9"/>
          <color auto="1"/>
          <name val="Arial Cyr"/>
          <scheme val="none"/>
        </font>
        <numFmt numFmtId="30" formatCode="@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</border>
      </ndxf>
    </rcc>
    <rfmt sheetId="5" sqref="D46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5" sqref="E46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F46">
        <v>68</v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dxf="1">
      <nc r="G46" t="inlineStr">
        <is>
          <t>Демонтаж</t>
        </is>
      </nc>
      <ndxf>
        <font>
          <sz val="9"/>
          <color auto="1"/>
          <name val="Arial Cyr"/>
          <scheme val="none"/>
        </font>
        <alignment horizontal="left" vertical="center" wrapText="1" readingOrder="0"/>
      </ndxf>
    </rcc>
  </rrc>
  <rcc rId="27320" sId="5">
    <nc r="A46" t="inlineStr">
      <is>
        <t>41</t>
      </is>
    </nc>
  </rcc>
  <rcc rId="27321" sId="5">
    <nc r="E47">
      <v>10070</v>
    </nc>
  </rcc>
  <rcc rId="27322" sId="5">
    <nc r="E48">
      <v>25110</v>
    </nc>
  </rcc>
  <rcc rId="27323" sId="5">
    <nc r="E49">
      <v>34465</v>
    </nc>
  </rcc>
  <rcc rId="27324" sId="5">
    <nc r="E50">
      <v>18900</v>
    </nc>
  </rcc>
  <rcc rId="27325" sId="5">
    <nc r="E51">
      <v>1590</v>
    </nc>
  </rcc>
  <rcc rId="27326" sId="5">
    <nc r="E52">
      <v>22000</v>
    </nc>
  </rcc>
  <rcc rId="27327" sId="5">
    <nc r="E53">
      <v>36405</v>
    </nc>
  </rcc>
  <rcc rId="27328" sId="5">
    <nc r="E54">
      <v>41725</v>
    </nc>
  </rcc>
  <rcc rId="27329" sId="5">
    <nc r="E55">
      <v>7840</v>
    </nc>
  </rcc>
  <rcc rId="27330" sId="5">
    <nc r="E56">
      <v>262385</v>
    </nc>
  </rcc>
  <rcc rId="27331" sId="5">
    <nc r="E57">
      <v>31775</v>
    </nc>
  </rcc>
  <rcc rId="27332" sId="5">
    <nc r="E58">
      <v>7430</v>
    </nc>
  </rcc>
  <rcc rId="27333" sId="5">
    <nc r="E59">
      <v>66630</v>
    </nc>
  </rcc>
  <rcc rId="27334" sId="5">
    <nc r="E61">
      <v>3385</v>
    </nc>
  </rcc>
  <rcc rId="27335" sId="5">
    <nc r="E62">
      <v>8420</v>
    </nc>
  </rcc>
  <rcc rId="27336" sId="5">
    <nc r="E63">
      <v>1030</v>
    </nc>
  </rcc>
  <rcc rId="27337" sId="5">
    <nc r="E64">
      <v>19020</v>
    </nc>
  </rcc>
  <rcc rId="27338" sId="5">
    <nc r="E65">
      <v>6735</v>
    </nc>
  </rcc>
  <rcc rId="27339" sId="5">
    <nc r="E66">
      <v>22900</v>
    </nc>
  </rcc>
  <rcc rId="27340" sId="5">
    <nc r="E67">
      <v>27985</v>
    </nc>
  </rcc>
  <rcc rId="27341" sId="5">
    <nc r="E68">
      <v>5635</v>
    </nc>
  </rcc>
  <rcc rId="27342" sId="5">
    <nc r="E70">
      <v>20455</v>
    </nc>
  </rcc>
  <rcc rId="27343" sId="5">
    <nc r="E71">
      <v>36000</v>
    </nc>
  </rcc>
  <rcc rId="27344" sId="5">
    <nc r="E72">
      <v>32670</v>
    </nc>
  </rcc>
  <rcc rId="27345" sId="5">
    <nc r="E73">
      <v>3925</v>
    </nc>
  </rcc>
  <rcc rId="27346" sId="5">
    <nc r="E74">
      <v>7025</v>
    </nc>
  </rcc>
  <rcc rId="27347" sId="5">
    <nc r="E75">
      <v>5385</v>
    </nc>
  </rcc>
  <rcc rId="27348" sId="5">
    <nc r="E76">
      <v>56535</v>
    </nc>
  </rcc>
  <rcc rId="27349" sId="5">
    <nc r="E77">
      <v>12040</v>
    </nc>
  </rcc>
  <rcc rId="27350" sId="5">
    <nc r="E78">
      <v>11995</v>
    </nc>
  </rcc>
  <rcc rId="27351" sId="5">
    <nc r="E79">
      <v>8710</v>
    </nc>
  </rcc>
  <rcc rId="27352" sId="5">
    <nc r="E80">
      <v>7070</v>
    </nc>
  </rcc>
  <rcc rId="27353" sId="5">
    <nc r="E81">
      <v>10395</v>
    </nc>
  </rcc>
  <rcc rId="27354" sId="5">
    <nc r="E82">
      <v>2085</v>
    </nc>
  </rcc>
  <rcc rId="27355" sId="5">
    <nc r="E83">
      <v>15580</v>
    </nc>
  </rcc>
  <rcc rId="27356" sId="5">
    <nc r="E84">
      <v>100</v>
    </nc>
  </rcc>
  <rcc rId="27357" sId="5">
    <nc r="E85">
      <v>25410</v>
    </nc>
  </rcc>
  <rcc rId="27358" sId="5">
    <nc r="E86">
      <v>27180</v>
    </nc>
  </rcc>
  <rcc rId="27359" sId="5">
    <nc r="E87">
      <v>8670</v>
    </nc>
  </rcc>
  <rcc rId="27360" sId="5">
    <nc r="E88">
      <v>3010</v>
    </nc>
  </rcc>
  <rcc rId="27361" sId="5">
    <nc r="E89">
      <v>36025</v>
    </nc>
  </rcc>
  <rcc rId="27362" sId="5">
    <nc r="E90">
      <v>27225</v>
    </nc>
  </rcc>
  <rcc rId="27363" sId="5">
    <nc r="E91">
      <v>66420</v>
    </nc>
  </rcc>
  <rcc rId="27364" sId="5">
    <nc r="E92">
      <v>39970</v>
    </nc>
  </rcc>
  <rcc rId="27365" sId="5">
    <nc r="E94">
      <v>1640</v>
    </nc>
  </rcc>
  <rcc rId="27366" sId="5">
    <nc r="E95">
      <v>20110</v>
    </nc>
  </rcc>
  <rcc rId="27367" sId="5">
    <nc r="E96">
      <v>8570</v>
    </nc>
  </rcc>
  <rcc rId="27368" sId="5">
    <nc r="E97">
      <v>34100</v>
    </nc>
  </rcc>
  <rcc rId="27369" sId="5">
    <nc r="E98">
      <v>8305</v>
    </nc>
  </rcc>
  <rcc rId="27370" sId="5">
    <nc r="E99">
      <v>44480</v>
    </nc>
  </rcc>
  <rcc rId="27371" sId="5">
    <nc r="E100">
      <v>30800</v>
    </nc>
  </rcc>
  <rcc rId="27372" sId="5">
    <nc r="E101">
      <v>30635</v>
    </nc>
  </rcc>
  <rcc rId="27373" sId="5">
    <nc r="E102">
      <v>17185</v>
    </nc>
  </rcc>
  <rcc rId="27374" sId="5">
    <nc r="E103">
      <v>14465</v>
    </nc>
  </rcc>
  <rcc rId="27375" sId="5">
    <nc r="E104">
      <v>23780</v>
    </nc>
  </rcc>
  <rcc rId="27376" sId="5">
    <nc r="E105">
      <v>4210</v>
    </nc>
  </rcc>
  <rcc rId="27377" sId="5">
    <nc r="E106">
      <v>9085</v>
    </nc>
  </rcc>
  <rcc rId="27378" sId="5">
    <nc r="E107">
      <v>5480</v>
    </nc>
  </rcc>
  <rcc rId="27379" sId="5">
    <nc r="E108">
      <v>97785</v>
    </nc>
  </rcc>
  <rcc rId="27380" sId="5">
    <nc r="E109">
      <v>35110</v>
    </nc>
  </rcc>
  <rcc rId="27381" sId="5">
    <nc r="E110">
      <v>14380</v>
    </nc>
  </rcc>
  <rcc rId="27382" sId="5">
    <nc r="E111">
      <v>26195</v>
    </nc>
  </rcc>
  <rcc rId="27383" sId="5">
    <nc r="E112">
      <v>5240</v>
    </nc>
  </rcc>
  <rcc rId="27384" sId="5">
    <nc r="E113">
      <v>19965</v>
    </nc>
  </rcc>
  <rcc rId="27385" sId="5">
    <nc r="E114">
      <v>11610</v>
    </nc>
  </rcc>
  <rcc rId="27386" sId="5">
    <nc r="E115">
      <v>46945</v>
    </nc>
  </rcc>
  <rcc rId="27387" sId="5">
    <nc r="E116">
      <v>35700</v>
    </nc>
  </rcc>
  <rcc rId="27388" sId="5">
    <nc r="E117">
      <v>96200</v>
    </nc>
  </rcc>
  <rcc rId="27389" sId="5">
    <nc r="E118">
      <v>40375</v>
    </nc>
  </rcc>
  <rcc rId="27390" sId="5">
    <nc r="E119">
      <v>2295</v>
    </nc>
  </rcc>
  <rcc rId="27391" sId="5">
    <nc r="E120">
      <v>86985</v>
    </nc>
  </rcc>
  <rcc rId="27392" sId="5">
    <nc r="E121">
      <v>83645</v>
    </nc>
  </rcc>
  <rcc rId="27393" sId="5">
    <nc r="E122">
      <v>15805</v>
    </nc>
  </rcc>
  <rcc rId="27394" sId="5">
    <nc r="E123">
      <v>5150</v>
    </nc>
  </rcc>
  <rcc rId="27395" sId="5">
    <nc r="E124">
      <v>8640</v>
    </nc>
  </rcc>
  <rcc rId="27396" sId="5">
    <nc r="E125">
      <v>9830</v>
    </nc>
  </rcc>
  <rcc rId="27397" sId="5">
    <nc r="E126">
      <v>31230</v>
    </nc>
  </rcc>
  <rcc rId="27398" sId="5">
    <nc r="E127">
      <v>60700</v>
    </nc>
  </rcc>
  <rcc rId="27399" sId="5">
    <nc r="E128">
      <v>9145</v>
    </nc>
  </rcc>
  <rcc rId="27400" sId="5">
    <nc r="E129">
      <v>15760</v>
    </nc>
  </rcc>
  <rcc rId="27401" sId="5">
    <nc r="E130">
      <v>12530</v>
    </nc>
  </rcc>
  <rcc rId="27402" sId="5">
    <nc r="E131">
      <v>8330</v>
    </nc>
  </rcc>
  <rcc rId="27403" sId="5">
    <nc r="E132">
      <v>9550</v>
    </nc>
  </rcc>
  <rcc rId="27404" sId="5">
    <nc r="E133">
      <v>19035</v>
    </nc>
  </rcc>
  <rcc rId="27405" sId="5">
    <nc r="E134">
      <v>17970</v>
    </nc>
  </rcc>
  <rcc rId="27406" sId="5">
    <nc r="E135">
      <v>30945</v>
    </nc>
  </rcc>
  <rcc rId="27407" sId="5">
    <nc r="E136">
      <v>58600</v>
    </nc>
  </rcc>
  <rcc rId="27408" sId="5">
    <nc r="E137">
      <v>28995</v>
    </nc>
  </rcc>
  <rcc rId="27409" sId="5">
    <nc r="E138">
      <v>28780</v>
    </nc>
  </rcc>
  <rcc rId="27410" sId="5">
    <nc r="E139">
      <v>40635</v>
    </nc>
  </rcc>
  <rcc rId="27411" sId="5">
    <nc r="E140">
      <v>18945</v>
    </nc>
  </rcc>
  <rcc rId="27412" sId="5">
    <nc r="E141">
      <v>9355</v>
    </nc>
  </rcc>
  <rcc rId="27413" sId="5">
    <nc r="E142">
      <v>27415</v>
    </nc>
  </rcc>
  <rcc rId="27414" sId="5">
    <nc r="E143">
      <v>41550</v>
    </nc>
  </rcc>
  <rcc rId="27415" sId="5">
    <nc r="E144">
      <v>57555</v>
    </nc>
  </rcc>
  <rcc rId="27416" sId="5">
    <nc r="E145">
      <v>10635</v>
    </nc>
  </rcc>
  <rcc rId="27417" sId="5">
    <nc r="E146">
      <v>12635</v>
    </nc>
  </rcc>
  <rcc rId="27418" sId="5">
    <nc r="E147">
      <v>29705</v>
    </nc>
  </rcc>
  <rcc rId="27419" sId="5">
    <nc r="E148">
      <v>13680</v>
    </nc>
  </rcc>
  <rcc rId="27420" sId="5">
    <nc r="E149">
      <v>40285</v>
    </nc>
  </rcc>
  <rcc rId="27421" sId="5">
    <nc r="E150">
      <v>38955</v>
    </nc>
  </rcc>
  <rcc rId="27422" sId="5">
    <nc r="E151">
      <v>44630</v>
    </nc>
  </rcc>
  <rcc rId="27423" sId="5">
    <nc r="E152">
      <v>23250</v>
    </nc>
  </rcc>
  <rcc rId="27424" sId="5">
    <nc r="E153">
      <v>1405</v>
    </nc>
  </rcc>
  <rcc rId="27425" sId="5">
    <nc r="E154">
      <v>29000</v>
    </nc>
  </rcc>
  <rcc rId="27426" sId="5">
    <nc r="E155">
      <v>76735</v>
    </nc>
  </rcc>
  <rcc rId="27427" sId="5">
    <nc r="E156">
      <v>24925</v>
    </nc>
  </rcc>
  <rcc rId="27428" sId="5">
    <nc r="E157">
      <v>36340</v>
    </nc>
  </rcc>
  <rcc rId="27429" sId="5">
    <nc r="E158">
      <v>4670</v>
    </nc>
  </rcc>
  <rcc rId="27430" sId="5">
    <nc r="E159">
      <v>7700</v>
    </nc>
  </rcc>
  <rcc rId="27431" sId="5">
    <nc r="E160">
      <v>13825</v>
    </nc>
  </rcc>
  <rcc rId="27432" sId="5">
    <nc r="E161">
      <v>92060</v>
    </nc>
  </rcc>
  <rcc rId="27433" sId="5">
    <nc r="E162">
      <v>74010</v>
    </nc>
  </rcc>
  <rcc rId="27434" sId="5">
    <nc r="E163">
      <v>20040</v>
    </nc>
  </rcc>
  <rcc rId="27435" sId="5">
    <nc r="E164">
      <v>46540</v>
    </nc>
  </rcc>
  <rcc rId="27436" sId="5">
    <nc r="E165">
      <v>28880</v>
    </nc>
  </rcc>
  <rcc rId="27437" sId="5">
    <nc r="E166">
      <v>23035</v>
    </nc>
  </rcc>
  <rcc rId="27438" sId="5">
    <nc r="E167">
      <v>1075</v>
    </nc>
  </rcc>
  <rcc rId="27439" sId="5">
    <nc r="E168">
      <v>13395</v>
    </nc>
  </rcc>
  <rcc rId="27440" sId="5">
    <nc r="E169">
      <v>12835</v>
    </nc>
  </rcc>
  <rcc rId="27441" sId="5">
    <nc r="E170">
      <v>10680</v>
    </nc>
  </rcc>
  <rcc rId="27442" sId="5">
    <nc r="E171">
      <v>70545</v>
    </nc>
  </rcc>
  <rcc rId="27443" sId="5">
    <nc r="E172">
      <v>39795</v>
    </nc>
  </rcc>
  <rcc rId="27444" sId="5">
    <nc r="E173">
      <v>19270</v>
    </nc>
  </rcc>
  <rcc rId="27445" sId="5">
    <nc r="E174">
      <v>10105</v>
    </nc>
  </rcc>
  <rcc rId="27446" sId="5">
    <nc r="E175">
      <v>52390</v>
    </nc>
  </rcc>
  <rcc rId="27447" sId="5">
    <nc r="E176">
      <v>45105</v>
    </nc>
  </rcc>
  <rcc rId="27448" sId="5">
    <nc r="E177">
      <v>33480</v>
    </nc>
  </rcc>
  <rfmt sheetId="5" sqref="E178">
    <dxf>
      <fill>
        <patternFill>
          <bgColor rgb="FFFFFF00"/>
        </patternFill>
      </fill>
    </dxf>
  </rfmt>
  <rcc rId="27449" sId="5">
    <nc r="E179">
      <v>49100</v>
    </nc>
  </rcc>
  <rcc rId="27450" sId="5">
    <nc r="E180">
      <v>38985</v>
    </nc>
  </rcc>
  <rcc rId="27451" sId="5">
    <nc r="E181">
      <v>9970</v>
    </nc>
  </rcc>
  <rcc rId="27452" sId="5">
    <nc r="E182">
      <v>8905</v>
    </nc>
  </rcc>
  <rcc rId="27453" sId="5">
    <nc r="E183">
      <v>31385</v>
    </nc>
  </rcc>
  <rcc rId="27454" sId="5">
    <nc r="E184">
      <v>23490</v>
    </nc>
  </rcc>
  <rcc rId="27455" sId="5">
    <nc r="E185">
      <v>10475</v>
    </nc>
  </rcc>
  <rcc rId="27456" sId="5">
    <nc r="E186">
      <v>18395</v>
    </nc>
  </rcc>
  <rcc rId="27457" sId="5">
    <nc r="E187">
      <v>40460</v>
    </nc>
  </rcc>
  <rcc rId="27458" sId="5">
    <nc r="E188">
      <v>13175</v>
    </nc>
  </rcc>
  <rcc rId="27459" sId="5">
    <nc r="E189">
      <v>122735</v>
    </nc>
  </rcc>
  <rcc rId="27460" sId="5">
    <nc r="E190">
      <v>7035</v>
    </nc>
  </rcc>
  <rcc rId="27461" sId="5">
    <nc r="E191">
      <v>25515</v>
    </nc>
  </rcc>
  <rcc rId="27462" sId="5">
    <nc r="E192">
      <v>33025</v>
    </nc>
  </rcc>
  <rcc rId="27463" sId="5">
    <nc r="E193">
      <v>26470</v>
    </nc>
  </rcc>
  <rcc rId="27464" sId="5">
    <nc r="E194">
      <v>10225</v>
    </nc>
  </rcc>
  <rcc rId="27465" sId="5">
    <nc r="E195">
      <v>10065</v>
    </nc>
  </rcc>
  <rcc rId="27466" sId="5">
    <nc r="E196">
      <v>22360</v>
    </nc>
  </rcc>
  <rcc rId="27467" sId="5">
    <nc r="E197">
      <v>9575</v>
    </nc>
  </rcc>
  <rcc rId="27468" sId="5">
    <nc r="E198">
      <v>17590</v>
    </nc>
  </rcc>
  <rcc rId="27469" sId="5">
    <nc r="E199">
      <v>16330</v>
    </nc>
  </rcc>
  <rcc rId="27470" sId="5">
    <nc r="E200">
      <v>22970</v>
    </nc>
  </rcc>
  <rcc rId="27471" sId="5">
    <nc r="E201">
      <v>15665</v>
    </nc>
  </rcc>
  <rcc rId="27472" sId="5">
    <nc r="E178">
      <v>128690</v>
    </nc>
  </rcc>
  <rfmt sheetId="5" sqref="G178">
    <dxf>
      <fill>
        <patternFill patternType="solid">
          <bgColor rgb="FFFFFF00"/>
        </patternFill>
      </fill>
    </dxf>
  </rfmt>
  <rcc rId="27473" sId="5">
    <oc r="G202">
      <f>+F93+F69+F60+#REF!</f>
    </oc>
    <nc r="G202">
      <f>+F93+F69+F60</f>
    </nc>
  </rcc>
</revisions>
</file>

<file path=xl/revisions/revisionLog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74" sId="10" numFmtId="34">
    <oc r="C8">
      <v>2619.1</v>
    </oc>
    <nc r="C8">
      <v>2860.7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87" sId="16">
    <oc r="A13" t="inlineStr">
      <is>
        <t>№ 19 -двор                эл.щит. №2</t>
      </is>
    </oc>
    <nc r="A13" t="inlineStr">
      <is>
        <t>№ 19А - внутр. двор. эл.щит. №2</t>
      </is>
    </nc>
  </rcc>
  <rfmt sheetId="16" sqref="E15">
    <dxf>
      <fill>
        <patternFill>
          <bgColor theme="4" tint="0.79998168889431442"/>
        </patternFill>
      </fill>
    </dxf>
  </rfmt>
  <rfmt sheetId="16" sqref="E7">
    <dxf>
      <fill>
        <patternFill>
          <bgColor theme="4" tint="0.79998168889431442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F178">
    <dxf>
      <fill>
        <patternFill patternType="solid">
          <bgColor rgb="FFFF0000"/>
        </patternFill>
      </fill>
    </dxf>
  </rfmt>
  <rcc rId="27500" sId="5">
    <nc r="G178">
      <v>128690</v>
    </nc>
  </rcc>
  <rcc rId="27501" sId="5">
    <oc r="D178">
      <v>128690</v>
    </oc>
    <nc r="D178"/>
  </rcc>
  <rcc rId="27502" sId="5">
    <oc r="E178">
      <v>128690</v>
    </oc>
    <nc r="E178"/>
  </rcc>
  <rcc rId="27503" sId="5">
    <oc r="F178">
      <f>E178-D178</f>
    </oc>
    <nc r="F178"/>
  </rcc>
  <rfmt sheetId="5" sqref="E178">
    <dxf>
      <fill>
        <patternFill>
          <bgColor theme="0"/>
        </patternFill>
      </fill>
    </dxf>
  </rfmt>
  <rfmt sheetId="5" sqref="G178">
    <dxf>
      <fill>
        <patternFill>
          <bgColor theme="0"/>
        </patternFill>
      </fill>
    </dxf>
  </rfmt>
  <rfmt sheetId="5" sqref="G178">
    <dxf>
      <alignment horizontal="left" readingOrder="0"/>
    </dxf>
  </rfmt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04" sId="5">
    <nc r="F178">
      <v>554</v>
    </nc>
  </rcc>
  <rcc rId="27505" sId="5">
    <oc r="G202">
      <f>+F93+F69+F60</f>
    </oc>
    <nc r="G202">
      <f>+F93+F69+F60+F178</f>
    </nc>
  </rcc>
  <rcmt sheetId="5" cell="F178" guid="{28ED8FC3-DF63-4F6F-9915-954FB1714FC4}" author="HP" newLength="67"/>
</revisions>
</file>

<file path=xl/revisions/revisionLog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06" sId="13" numFmtId="4">
    <oc r="D8">
      <v>263397</v>
    </oc>
    <nc r="D8">
      <v>268181</v>
    </nc>
  </rcc>
  <rcc rId="27507" sId="13" numFmtId="4">
    <oc r="D5">
      <v>3959.46</v>
    </oc>
    <nc r="D5">
      <v>4333.66</v>
    </nc>
  </rcc>
  <rcc rId="27508" sId="13">
    <oc r="E7">
      <f>1667-F7</f>
    </oc>
    <nc r="E7">
      <f>1958-F7</f>
    </nc>
  </rcc>
  <rcc rId="27509" sId="13">
    <oc r="F7">
      <f>135*3.23</f>
    </oc>
    <nc r="F7">
      <f>142*3.23</f>
    </nc>
  </rcc>
  <rcc rId="27510" sId="13">
    <oc r="F8">
      <f>135*4.33</f>
    </oc>
    <nc r="F8">
      <f>142*4.33</f>
    </nc>
  </rcc>
  <rcc rId="27511" sId="13" numFmtId="4">
    <oc r="E8">
      <f>2214-226</f>
    </oc>
    <nc r="E8">
      <v>2134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24" sId="13">
    <oc r="E5">
      <f>236.21+21.99</f>
    </oc>
    <nc r="E5">
      <f>181.99+7.65</f>
    </nc>
  </rcc>
  <rcc rId="27525" sId="13">
    <oc r="G5">
      <v>302.08</v>
    </oc>
    <nc r="G5">
      <v>105.04</v>
    </nc>
  </rcc>
</revisions>
</file>

<file path=xl/revisions/revisionLog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26" sId="13" numFmtId="4">
    <oc r="D8">
      <v>268181</v>
    </oc>
    <nc r="D8">
      <v>267950</v>
    </nc>
  </rcc>
  <rcc rId="27527" sId="13" numFmtId="4">
    <oc r="E8">
      <v>2134</v>
    </oc>
    <nc r="E8">
      <v>1884</v>
    </nc>
  </rcc>
  <rcv guid="{11E80AD0-6AA7-470D-8311-11AF96F196E5}" action="delete"/>
  <rdn rId="0" localSheetId="1" customView="1" name="Z_11E80AD0_6AA7_470D_8311_11AF96F196E5_.wvu.PrintArea" hidden="1" oldHidden="1">
    <formula>'Общ. счетчики'!$A$1:$H$71</formula>
    <oldFormula>'Общ. счетчики'!$A$1:$H$71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Под.6!$F$1:$F$206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40" sId="13">
    <oc r="E5">
      <f>181.99+7.65</f>
    </oc>
    <nc r="E5">
      <f>105.04+7.65</f>
    </nc>
  </rcc>
  <rcc rId="27541" sId="13">
    <oc r="G5">
      <v>105.04</v>
    </oc>
    <nc r="G5">
      <v>160.12</v>
    </nc>
  </rcc>
  <rcv guid="{11E80AD0-6AA7-470D-8311-11AF96F196E5}" action="delete"/>
  <rdn rId="0" localSheetId="1" customView="1" name="Z_11E80AD0_6AA7_470D_8311_11AF96F196E5_.wvu.PrintArea" hidden="1" oldHidden="1">
    <formula>'Общ. счетчики'!$A$1:$H$71</formula>
    <oldFormula>'Общ. счетчики'!$A$1:$H$71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Под.6!$F$1:$F$206</formula>
    <oldFormula>Под.6!$F$1:$F$206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54" sId="12" numFmtId="34">
    <oc r="I19">
      <v>91054</v>
    </oc>
    <nc r="I19"/>
  </rcc>
  <rcc rId="27555" sId="12" numFmtId="34">
    <oc r="I20">
      <v>27180</v>
    </oc>
    <nc r="I20"/>
  </rcc>
  <rcc rId="27556" sId="12">
    <oc r="I21">
      <f>I13-I19-I20</f>
    </oc>
    <nc r="I21"/>
  </rcc>
  <rcc rId="27557" sId="12">
    <oc r="I22">
      <f>I21+I19</f>
    </oc>
    <nc r="I22"/>
  </rcc>
  <rcc rId="27558" sId="12">
    <oc r="G22" t="inlineStr">
      <is>
        <t>к оплате без ИТП</t>
      </is>
    </oc>
    <nc r="G22"/>
  </rcc>
  <rcc rId="27559" sId="12">
    <oc r="G21" t="inlineStr">
      <is>
        <t>итого:</t>
      </is>
    </oc>
    <nc r="G21" t="inlineStr">
      <is>
        <t>итого на ОДН:</t>
      </is>
    </nc>
  </rcc>
  <rcv guid="{11E80AD0-6AA7-470D-8311-11AF96F196E5}" action="delete"/>
  <rdn rId="0" localSheetId="1" customView="1" name="Z_11E80AD0_6AA7_470D_8311_11AF96F196E5_.wvu.PrintArea" hidden="1" oldHidden="1">
    <formula>'Общ. счетчики'!$A$1:$H$71</formula>
    <oldFormula>'Общ. счетчики'!$A$1:$H$71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Под.6!$F$1:$F$206</formula>
    <oldFormula>Под.6!$F$1:$F$206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72" sId="13">
    <oc r="E10">
      <f>'Норматив ээ'!I19-F10</f>
    </oc>
    <nc r="E10">
      <f>'Норматив ээ'!H19</f>
    </nc>
  </rcc>
</revisions>
</file>

<file path=xl/revisions/revisionLog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73" sId="4">
    <oc r="D30">
      <v>51115</v>
    </oc>
    <nc r="D30"/>
  </rcc>
  <rcc rId="27574" sId="4">
    <oc r="E30">
      <v>51115</v>
    </oc>
    <nc r="E30"/>
  </rcc>
  <rcc rId="27575" sId="4">
    <oc r="F30">
      <f>E30-D30</f>
    </oc>
    <nc r="F30">
      <f>91*3</f>
    </nc>
  </rcc>
  <rfmt sheetId="4" sqref="F30">
    <dxf>
      <fill>
        <patternFill>
          <bgColor rgb="FFFF0000"/>
        </patternFill>
      </fill>
    </dxf>
  </rfmt>
  <rcc rId="27576" sId="4">
    <nc r="G60">
      <f>F30</f>
    </nc>
  </rcc>
  <rcc rId="27577" sId="2">
    <nc r="G57">
      <v>83670</v>
    </nc>
  </rcc>
  <rfmt sheetId="2" sqref="G57">
    <dxf>
      <alignment horizontal="left" readingOrder="0"/>
    </dxf>
  </rfmt>
  <rcc rId="27578" sId="2">
    <oc r="D57">
      <v>83670</v>
    </oc>
    <nc r="D57"/>
  </rcc>
  <rcc rId="27579" sId="2">
    <oc r="E57">
      <v>83670</v>
    </oc>
    <nc r="E57"/>
  </rcc>
  <rcc rId="27580" sId="2">
    <oc r="F57">
      <f>E57-D57</f>
    </oc>
    <nc r="F57"/>
  </rcc>
  <rfmt sheetId="2" sqref="F57">
    <dxf>
      <fill>
        <patternFill>
          <bgColor rgb="FFFF0000"/>
        </patternFill>
      </fill>
    </dxf>
  </rfmt>
  <rcmt sheetId="4" cell="F30" guid="{1CFBCDCF-64D7-4F06-A166-31E912799513}" author="HP" newLength="21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7593" sId="2" ref="A58:XFD58" action="insertRow">
    <undo index="2" exp="area" ref3D="1" dr="$K$1:$L$1048576" dn="Z_59BB3A05_2517_4212_B4B0_766CE27362F6_.wvu.Cols" sId="2"/>
    <undo index="1" exp="area" ref3D="1" dr="$H$1:$I$1048576" dn="Z_59BB3A05_2517_4212_B4B0_766CE27362F6_.wvu.Cols" sId="2"/>
    <undo index="2" exp="area" ref3D="1" dr="$K$1:$L$1048576" dn="Z_1298D0A2_0CF6_434E_A6CD_B210E2963ADD_.wvu.Cols" sId="2"/>
    <undo index="1" exp="area" ref3D="1" dr="$H$1:$I$1048576" dn="Z_1298D0A2_0CF6_434E_A6CD_B210E2963ADD_.wvu.Cols" sId="2"/>
    <undo index="2" exp="area" ref3D="1" dr="$K$1:$L$1048576" dn="Z_11E80AD0_6AA7_470D_8311_11AF96F196E5_.wvu.Cols" sId="2"/>
    <undo index="1" exp="area" ref3D="1" dr="$H$1:$I$1048576" dn="Z_11E80AD0_6AA7_470D_8311_11AF96F196E5_.wvu.Cols" sId="2"/>
  </rrc>
  <rcc rId="27594" sId="2">
    <nc r="B58" t="inlineStr">
      <is>
        <t>Зарубин Дмитрий Сергеевич</t>
      </is>
    </nc>
  </rcc>
  <rcc rId="27595" sId="2" numFmtId="4">
    <nc r="F57">
      <v>239</v>
    </nc>
  </rcc>
  <rcc rId="27596" sId="2">
    <nc r="G58" t="inlineStr">
      <is>
        <t>перерасчет</t>
      </is>
    </nc>
  </rcc>
  <rcc rId="27597" sId="2">
    <nc r="F58">
      <f>6*239</f>
    </nc>
  </rcc>
  <rcc rId="27598" sId="2">
    <oc r="G119">
      <f>F83+F33</f>
    </oc>
    <nc r="G119">
      <f>F83+F33+F57</f>
    </nc>
  </rcc>
  <rfmt sheetId="2" sqref="B57:C57" start="0" length="0">
    <dxf>
      <border>
        <bottom style="thin">
          <color indexed="64"/>
        </bottom>
      </border>
    </dxf>
  </rfmt>
  <rfmt sheetId="5" sqref="F165">
    <dxf>
      <fill>
        <patternFill>
          <bgColor rgb="FFFF0000"/>
        </patternFill>
      </fill>
    </dxf>
  </rfmt>
  <rcc rId="27599" sId="5">
    <oc r="D165">
      <v>28880</v>
    </oc>
    <nc r="D165"/>
  </rcc>
  <rcc rId="27600" sId="5">
    <oc r="E165">
      <v>28880</v>
    </oc>
    <nc r="E165"/>
  </rcc>
  <rcc rId="27601" sId="5">
    <nc r="G165">
      <v>28880</v>
    </nc>
  </rcc>
  <rrc rId="27602" sId="5" ref="A166:XFD166" action="insert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</rrc>
  <rcc rId="27603" sId="5" odxf="1" dxf="1">
    <nc r="B166" t="inlineStr">
      <is>
        <t>Землякова Надежда Алексеевна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27604" sId="5">
    <oc r="F165">
      <f>E165-D165</f>
    </oc>
    <nc r="F165">
      <v>190</v>
    </nc>
  </rcc>
  <rfmt sheetId="5" sqref="C166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cc rId="27605" sId="5">
    <nc r="F166">
      <f>17*190</f>
    </nc>
  </rcc>
  <rcc rId="27606" sId="5">
    <nc r="G166" t="inlineStr">
      <is>
        <t>перерасчет</t>
      </is>
    </nc>
  </rcc>
  <rcc rId="27607" sId="5">
    <oc r="G203">
      <f>+F93+F69+F60+F179</f>
    </oc>
    <nc r="G203">
      <f>+F93+F69+F60+F179+F165</f>
    </nc>
  </rcc>
  <rm rId="27608" sheetId="5" source="F166" destination="G165" sourceSheetId="5">
    <rcc rId="0" sId="5" dxf="1">
      <nc r="G165">
        <v>28880</v>
      </nc>
      <ndxf>
        <fill>
          <patternFill patternType="solid">
            <bgColor theme="0"/>
          </patternFill>
        </fill>
      </ndxf>
    </rcc>
  </rm>
  <rcc rId="27609" sId="5">
    <nc r="O165" t="inlineStr">
      <is>
        <t>перерасчет</t>
      </is>
    </nc>
  </rcc>
  <rrc rId="27610" sId="5" ref="A166:XFD166" action="delete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  <rfmt sheetId="5" xfDxf="1" sqref="A166:XFD166" start="0" length="0"/>
    <rfmt sheetId="5" sqref="A166" start="0" length="0">
      <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cc rId="0" sId="5" s="1" dxf="1">
      <nc r="B166" t="inlineStr">
        <is>
          <t>Землякова Надежда Алексеевна</t>
        </is>
      </nc>
      <ndxf>
        <font>
          <sz val="7"/>
          <color auto="1"/>
          <name val="Arial"/>
          <scheme val="none"/>
        </font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5" s="1" sqref="C166" start="0" length="0">
      <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5" sqref="D166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5" sqref="E166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G166" t="inlineStr">
        <is>
          <t>перерасчет</t>
        </is>
      </nc>
      <ndxf>
        <fill>
          <patternFill patternType="solid">
            <bgColor theme="0"/>
          </patternFill>
        </fill>
      </ndxf>
    </rcc>
  </rrc>
  <rfmt sheetId="5" sqref="G165">
    <dxf>
      <alignment horizontal="center" readingOrder="0"/>
    </dxf>
  </rfmt>
  <rfmt sheetId="5" sqref="O165">
    <dxf>
      <fill>
        <patternFill patternType="solid">
          <bgColor rgb="FFFF0000"/>
        </patternFill>
      </fill>
    </dxf>
  </rfmt>
  <rm rId="27611" sheetId="2" source="F58" destination="G57" sourceSheetId="2">
    <rcc rId="0" sId="2" dxf="1">
      <nc r="G57">
        <v>83670</v>
      </nc>
      <ndxf>
        <fill>
          <patternFill patternType="solid">
            <bgColor theme="0"/>
          </patternFill>
        </fill>
        <alignment horizontal="left" vertical="top" readingOrder="0"/>
      </ndxf>
    </rcc>
  </rm>
  <rm rId="27612" sheetId="2" source="G58" destination="M57" sourceSheetId="2"/>
  <rrc rId="27613" sId="2" ref="A58:XFD58" action="deleteRow">
    <undo index="2" exp="area" ref3D="1" dr="$K$1:$L$1048576" dn="Z_59BB3A05_2517_4212_B4B0_766CE27362F6_.wvu.Cols" sId="2"/>
    <undo index="1" exp="area" ref3D="1" dr="$H$1:$I$1048576" dn="Z_59BB3A05_2517_4212_B4B0_766CE27362F6_.wvu.Cols" sId="2"/>
    <undo index="2" exp="area" ref3D="1" dr="$K$1:$L$1048576" dn="Z_1298D0A2_0CF6_434E_A6CD_B210E2963ADD_.wvu.Cols" sId="2"/>
    <undo index="1" exp="area" ref3D="1" dr="$H$1:$I$1048576" dn="Z_1298D0A2_0CF6_434E_A6CD_B210E2963ADD_.wvu.Cols" sId="2"/>
    <undo index="2" exp="area" ref3D="1" dr="$K$1:$L$1048576" dn="Z_11E80AD0_6AA7_470D_8311_11AF96F196E5_.wvu.Cols" sId="2"/>
    <undo index="1" exp="area" ref3D="1" dr="$H$1:$I$1048576" dn="Z_11E80AD0_6AA7_470D_8311_11AF96F196E5_.wvu.Cols" sId="2"/>
    <rfmt sheetId="2" xfDxf="1" sqref="A58:XFD58" start="0" length="0"/>
    <rfmt sheetId="2" sqref="A58" start="0" length="0">
      <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top style="medium">
            <color indexed="64"/>
          </top>
        </border>
      </dxf>
    </rfmt>
    <rcc rId="0" sId="2" s="1" dxf="1">
      <nc r="B58" t="inlineStr">
        <is>
          <t>Зарубин Дмитрий Сергеевич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medium">
            <color indexed="64"/>
          </left>
          <right style="medium">
            <color indexed="64"/>
          </right>
        </border>
      </ndxf>
    </rcc>
    <rfmt sheetId="2" s="1" sqref="C58" start="0" length="0">
      <dxf>
        <font>
          <sz val="9"/>
          <color auto="1"/>
          <name val="Arial Cyr"/>
          <scheme val="none"/>
        </font>
        <alignment horizontal="left" vertical="center" wrapText="1" readingOrder="0"/>
      </dxf>
    </rfmt>
    <rfmt sheetId="2" sqref="D58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fmt sheetId="2" sqref="E58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</rrc>
  <rcmt sheetId="2" cell="F57" guid="{00C5E6B5-4803-4411-8A61-4B95022DFDD0}" author="HP" newLength="18"/>
  <rcmt sheetId="2" cell="G57" guid="{3E493A66-2768-457E-92EC-CDF816FACC24}" author="HP" newLength="27"/>
  <rcmt sheetId="5" cell="F165" guid="{8349899F-B09C-42B7-BB88-49B3DF309CBA}" author="HP" newLength="17"/>
  <rcmt sheetId="5" cell="G165" guid="{5524889F-27F3-4E1C-8488-4C8697D36A64}" author="HP" newLength="26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626" sId="16">
    <oc r="D4">
      <v>877</v>
    </oc>
    <nc r="D4">
      <v>900</v>
    </nc>
  </rcc>
  <rfmt sheetId="16" sqref="D7" start="0" length="0">
    <dxf>
      <fill>
        <patternFill>
          <bgColor theme="4" tint="0.79998168889431442"/>
        </patternFill>
      </fill>
    </dxf>
  </rfmt>
  <rcc rId="27627" sId="16">
    <oc r="D8">
      <v>735</v>
    </oc>
    <nc r="D8">
      <v>755</v>
    </nc>
  </rcc>
  <rcc rId="27628" sId="16">
    <oc r="D9">
      <v>1436</v>
    </oc>
    <nc r="D9">
      <v>1520</v>
    </nc>
  </rcc>
  <rcc rId="27629" sId="16">
    <oc r="D11">
      <v>26450</v>
    </oc>
    <nc r="D11">
      <v>26550</v>
    </nc>
  </rcc>
  <rcc rId="27630" sId="16">
    <oc r="D12">
      <v>16185</v>
    </oc>
    <nc r="D12">
      <v>16307</v>
    </nc>
  </rcc>
  <rfmt sheetId="16" sqref="D15" start="0" length="0">
    <dxf>
      <fill>
        <patternFill>
          <bgColor theme="4" tint="0.79998168889431442"/>
        </patternFill>
      </fill>
    </dxf>
  </rfmt>
  <rcc rId="27631" sId="16">
    <oc r="D17">
      <v>26216</v>
    </oc>
    <nc r="D17">
      <v>26703</v>
    </nc>
  </rcc>
  <rcc rId="27632" sId="16">
    <oc r="D19">
      <v>19855</v>
    </oc>
    <nc r="D19">
      <v>19932</v>
    </nc>
  </rcc>
  <rcc rId="27633" sId="16">
    <oc r="D20">
      <v>40534</v>
    </oc>
    <nc r="D20">
      <v>40614</v>
    </nc>
  </rcc>
  <rcc rId="27634" sId="16">
    <oc r="D21">
      <v>618</v>
    </oc>
    <nc r="D21">
      <v>632</v>
    </nc>
  </rcc>
  <rcc rId="27635" sId="16">
    <oc r="D25">
      <v>74478</v>
    </oc>
    <nc r="D25">
      <v>75017</v>
    </nc>
  </rcc>
  <rcc rId="27636" sId="16">
    <oc r="D26">
      <v>14386</v>
    </oc>
    <nc r="D26">
      <v>15099</v>
    </nc>
  </rcc>
  <rcc rId="27637" sId="16">
    <oc r="E4">
      <v>900</v>
    </oc>
    <nc r="E4"/>
  </rcc>
  <rcc rId="27638" sId="16">
    <oc r="E7">
      <v>10326</v>
    </oc>
    <nc r="E7"/>
  </rcc>
  <rcc rId="27639" sId="16">
    <oc r="E8">
      <v>755</v>
    </oc>
    <nc r="E8"/>
  </rcc>
  <rcc rId="27640" sId="16">
    <oc r="E9">
      <v>1520</v>
    </oc>
    <nc r="E9"/>
  </rcc>
  <rcc rId="27641" sId="16">
    <oc r="E11">
      <v>26550</v>
    </oc>
    <nc r="E11"/>
  </rcc>
  <rcc rId="27642" sId="16">
    <oc r="E12">
      <v>16307</v>
    </oc>
    <nc r="E12"/>
  </rcc>
  <rcc rId="27643" sId="16">
    <oc r="E13">
      <v>24624</v>
    </oc>
    <nc r="E13"/>
  </rcc>
  <rcc rId="27644" sId="16">
    <oc r="E15">
      <v>1384</v>
    </oc>
    <nc r="E15"/>
  </rcc>
  <rcc rId="27645" sId="16">
    <oc r="E16">
      <v>8102</v>
    </oc>
    <nc r="E16"/>
  </rcc>
  <rcc rId="27646" sId="16">
    <oc r="E17">
      <v>26703</v>
    </oc>
    <nc r="E17"/>
  </rcc>
  <rcc rId="27647" sId="16">
    <oc r="E18">
      <v>1417</v>
    </oc>
    <nc r="E18"/>
  </rcc>
  <rcc rId="27648" sId="16">
    <oc r="E19">
      <v>19932</v>
    </oc>
    <nc r="E19"/>
  </rcc>
  <rcc rId="27649" sId="16">
    <oc r="E20">
      <v>40614</v>
    </oc>
    <nc r="E20"/>
  </rcc>
  <rcc rId="27650" sId="16">
    <oc r="E21">
      <v>632</v>
    </oc>
    <nc r="E21"/>
  </rcc>
  <rcc rId="27651" sId="16">
    <oc r="E24">
      <v>26753</v>
    </oc>
    <nc r="E24"/>
  </rcc>
  <rcc rId="27652" sId="16">
    <oc r="E25">
      <v>75017</v>
    </oc>
    <nc r="E25"/>
  </rcc>
  <rcc rId="27653" sId="16">
    <oc r="E26">
      <v>15099</v>
    </oc>
    <nc r="E26"/>
  </rcc>
  <rcc rId="27654" sId="16">
    <oc r="F1" t="inlineStr">
      <is>
        <t>Апрель</t>
      </is>
    </oc>
    <nc r="F1" t="inlineStr">
      <is>
        <t>Май</t>
      </is>
    </nc>
  </rcc>
  <rcc rId="27655" sId="5">
    <oc r="E2" t="inlineStr">
      <is>
        <t>Апрель</t>
      </is>
    </oc>
    <nc r="E2" t="inlineStr">
      <is>
        <t>Май</t>
      </is>
    </nc>
  </rcc>
  <rcc rId="27656" sId="5">
    <oc r="D6">
      <v>13470</v>
    </oc>
    <nc r="D6">
      <v>13600</v>
    </nc>
  </rcc>
  <rcc rId="27657" sId="5">
    <oc r="D7">
      <v>5415</v>
    </oc>
    <nc r="D7">
      <v>5450</v>
    </nc>
  </rcc>
  <rcc rId="27658" sId="5">
    <oc r="D8">
      <v>13475</v>
    </oc>
    <nc r="D8">
      <v>14055</v>
    </nc>
  </rcc>
  <rcc rId="27659" sId="5">
    <oc r="D9">
      <v>9760</v>
    </oc>
    <nc r="D9">
      <v>10025</v>
    </nc>
  </rcc>
  <rcc rId="27660" sId="5">
    <oc r="D10">
      <v>19220</v>
    </oc>
    <nc r="D10">
      <v>19530</v>
    </nc>
  </rcc>
  <rcc rId="27661" sId="5">
    <oc r="D11">
      <v>45560</v>
    </oc>
    <nc r="D11">
      <v>45595</v>
    </nc>
  </rcc>
  <rcc rId="27662" sId="5">
    <oc r="D12">
      <v>19485</v>
    </oc>
    <nc r="D12">
      <v>20035</v>
    </nc>
  </rcc>
  <rcc rId="27663" sId="5">
    <oc r="D13">
      <v>13310</v>
    </oc>
    <nc r="D13">
      <v>13440</v>
    </nc>
  </rcc>
  <rcc rId="27664" sId="5">
    <oc r="D14">
      <v>70105</v>
    </oc>
    <nc r="D14">
      <v>70335</v>
    </nc>
  </rcc>
  <rcc rId="27665" sId="5">
    <oc r="D15">
      <v>20245</v>
    </oc>
    <nc r="D15">
      <v>20250</v>
    </nc>
  </rcc>
  <rcc rId="27666" sId="5">
    <oc r="D16">
      <v>6265</v>
    </oc>
    <nc r="D16">
      <v>6465</v>
    </nc>
  </rcc>
  <rcc rId="27667" sId="5">
    <oc r="D17">
      <v>32625</v>
    </oc>
    <nc r="D17">
      <v>32690</v>
    </nc>
  </rcc>
  <rcc rId="27668" sId="5">
    <oc r="D18">
      <v>17940</v>
    </oc>
    <nc r="D18">
      <v>18150</v>
    </nc>
  </rcc>
  <rcc rId="27669" sId="5">
    <oc r="D19">
      <v>12515</v>
    </oc>
    <nc r="D19">
      <v>12895</v>
    </nc>
  </rcc>
  <rcc rId="27670" sId="5">
    <oc r="D20">
      <v>52225</v>
    </oc>
    <nc r="D20">
      <v>52425</v>
    </nc>
  </rcc>
  <rcc rId="27671" sId="5">
    <oc r="D21">
      <v>69885</v>
    </oc>
    <nc r="D21">
      <v>70065</v>
    </nc>
  </rcc>
  <rcc rId="27672" sId="5">
    <oc r="D22">
      <v>51885</v>
    </oc>
    <nc r="D22">
      <v>52395</v>
    </nc>
  </rcc>
  <rcc rId="27673" sId="5">
    <oc r="D23">
      <v>10985</v>
    </oc>
    <nc r="D23">
      <v>11215</v>
    </nc>
  </rcc>
  <rcc rId="27674" sId="5">
    <oc r="D24">
      <v>7480</v>
    </oc>
    <nc r="D24">
      <v>7585</v>
    </nc>
  </rcc>
  <rcc rId="27675" sId="5">
    <oc r="D26">
      <v>8835</v>
    </oc>
    <nc r="D26">
      <v>8915</v>
    </nc>
  </rcc>
  <rcc rId="27676" sId="5">
    <oc r="D27">
      <v>3325</v>
    </oc>
    <nc r="D27">
      <v>3645</v>
    </nc>
  </rcc>
  <rcc rId="27677" sId="5">
    <oc r="D28">
      <v>6055</v>
    </oc>
    <nc r="D28">
      <v>6255</v>
    </nc>
  </rcc>
  <rcc rId="27678" sId="5">
    <oc r="D29">
      <v>20540</v>
    </oc>
    <nc r="D29">
      <v>21080</v>
    </nc>
  </rcc>
  <rcc rId="27679" sId="5">
    <oc r="D30">
      <v>60765</v>
    </oc>
    <nc r="D30">
      <v>61075</v>
    </nc>
  </rcc>
  <rcc rId="27680" sId="5">
    <oc r="D31">
      <v>19335</v>
    </oc>
    <nc r="D31">
      <v>19510</v>
    </nc>
  </rcc>
  <rcc rId="27681" sId="5">
    <oc r="D32">
      <v>18550</v>
    </oc>
    <nc r="D32">
      <v>18710</v>
    </nc>
  </rcc>
  <rcc rId="27682" sId="5">
    <oc r="D33">
      <v>54840</v>
    </oc>
    <nc r="D33">
      <v>55010</v>
    </nc>
  </rcc>
  <rcc rId="27683" sId="5">
    <oc r="D34">
      <v>13260</v>
    </oc>
    <nc r="D34">
      <v>13390</v>
    </nc>
  </rcc>
  <rcc rId="27684" sId="5">
    <oc r="D35">
      <v>10505</v>
    </oc>
    <nc r="D35">
      <v>10615</v>
    </nc>
  </rcc>
  <rcc rId="27685" sId="5">
    <oc r="D36">
      <v>68800</v>
    </oc>
    <nc r="D36">
      <v>69140</v>
    </nc>
  </rcc>
  <rcc rId="27686" sId="5">
    <oc r="D37">
      <v>26285</v>
    </oc>
    <nc r="D37">
      <v>26525</v>
    </nc>
  </rcc>
  <rcc rId="27687" sId="5">
    <oc r="D38">
      <v>90675</v>
    </oc>
    <nc r="D38">
      <v>91075</v>
    </nc>
  </rcc>
  <rcc rId="27688" sId="5">
    <oc r="D39">
      <v>11930</v>
    </oc>
    <nc r="D39">
      <v>12090</v>
    </nc>
  </rcc>
  <rcc rId="27689" sId="5">
    <oc r="D40">
      <v>64270</v>
    </oc>
    <nc r="D40">
      <v>64470</v>
    </nc>
  </rcc>
  <rcc rId="27690" sId="5">
    <oc r="D41">
      <v>18600</v>
    </oc>
    <nc r="D41">
      <v>18845</v>
    </nc>
  </rcc>
  <rcc rId="27691" sId="5">
    <oc r="D42">
      <v>106715</v>
    </oc>
    <nc r="D42">
      <v>107015</v>
    </nc>
  </rcc>
  <rcc rId="27692" sId="5">
    <oc r="D43">
      <v>13630</v>
    </oc>
    <nc r="D43">
      <v>13800</v>
    </nc>
  </rcc>
  <rcc rId="27693" sId="5">
    <oc r="D44">
      <v>23535</v>
    </oc>
    <nc r="D44">
      <v>23560</v>
    </nc>
  </rcc>
  <rcc rId="27694" sId="5">
    <oc r="D45">
      <v>19820</v>
    </oc>
    <nc r="D45">
      <v>20035</v>
    </nc>
  </rcc>
  <rcc rId="27695" sId="5">
    <oc r="D46">
      <v>20</v>
    </oc>
    <nc r="D46">
      <v>120</v>
    </nc>
  </rcc>
  <rcc rId="27696" sId="5">
    <oc r="D47">
      <v>9750</v>
    </oc>
    <nc r="D47">
      <v>10070</v>
    </nc>
  </rcc>
  <rcc rId="27697" sId="5">
    <oc r="D48">
      <v>24980</v>
    </oc>
    <nc r="D48">
      <v>25110</v>
    </nc>
  </rcc>
  <rcc rId="27698" sId="5">
    <oc r="D49">
      <v>34220</v>
    </oc>
    <nc r="D49">
      <v>34465</v>
    </nc>
  </rcc>
  <rcc rId="27699" sId="5">
    <oc r="D50">
      <v>18775</v>
    </oc>
    <nc r="D50">
      <v>18900</v>
    </nc>
  </rcc>
  <rcc rId="27700" sId="5">
    <oc r="D51">
      <v>1320</v>
    </oc>
    <nc r="D51">
      <v>1590</v>
    </nc>
  </rcc>
  <rcc rId="27701" sId="5">
    <oc r="D52">
      <v>21835</v>
    </oc>
    <nc r="D52">
      <v>22000</v>
    </nc>
  </rcc>
  <rcc rId="27702" sId="5">
    <oc r="D53">
      <v>36315</v>
    </oc>
    <nc r="D53">
      <v>36405</v>
    </nc>
  </rcc>
  <rcc rId="27703" sId="5">
    <oc r="D54">
      <v>41400</v>
    </oc>
    <nc r="D54">
      <v>41725</v>
    </nc>
  </rcc>
  <rcc rId="27704" sId="5">
    <oc r="D55">
      <v>7580</v>
    </oc>
    <nc r="D55">
      <v>7840</v>
    </nc>
  </rcc>
  <rcc rId="27705" sId="5">
    <oc r="D56">
      <v>261500</v>
    </oc>
    <nc r="D56">
      <v>262385</v>
    </nc>
  </rcc>
  <rcc rId="27706" sId="5">
    <oc r="D57">
      <v>31680</v>
    </oc>
    <nc r="D57">
      <v>31775</v>
    </nc>
  </rcc>
  <rcc rId="27707" sId="5">
    <oc r="D58">
      <v>7015</v>
    </oc>
    <nc r="D58">
      <v>7430</v>
    </nc>
  </rcc>
  <rcc rId="27708" sId="5">
    <oc r="D59">
      <v>66510</v>
    </oc>
    <nc r="D59">
      <v>66630</v>
    </nc>
  </rcc>
  <rcc rId="27709" sId="5">
    <oc r="D61">
      <v>3305</v>
    </oc>
    <nc r="D61">
      <v>3385</v>
    </nc>
  </rcc>
  <rcc rId="27710" sId="5">
    <oc r="D62">
      <v>8315</v>
    </oc>
    <nc r="D62">
      <v>8420</v>
    </nc>
  </rcc>
  <rcc rId="27711" sId="5">
    <oc r="D63">
      <v>800</v>
    </oc>
    <nc r="D63">
      <v>1030</v>
    </nc>
  </rcc>
  <rcc rId="27712" sId="5">
    <oc r="D64">
      <v>18815</v>
    </oc>
    <nc r="D64">
      <v>19020</v>
    </nc>
  </rcc>
  <rcc rId="27713" sId="5">
    <oc r="D65">
      <v>6595</v>
    </oc>
    <nc r="D65">
      <v>6735</v>
    </nc>
  </rcc>
  <rcc rId="27714" sId="5">
    <oc r="D66">
      <v>22670</v>
    </oc>
    <nc r="D66">
      <v>22900</v>
    </nc>
  </rcc>
  <rcc rId="27715" sId="5">
    <oc r="D67">
      <v>27800</v>
    </oc>
    <nc r="D67">
      <v>27985</v>
    </nc>
  </rcc>
  <rcc rId="27716" sId="5">
    <oc r="D68">
      <v>5600</v>
    </oc>
    <nc r="D68">
      <v>5635</v>
    </nc>
  </rcc>
  <rcc rId="27717" sId="5">
    <oc r="D70">
      <v>20400</v>
    </oc>
    <nc r="D70">
      <v>20455</v>
    </nc>
  </rcc>
  <rcc rId="27718" sId="5">
    <oc r="D71">
      <v>35760</v>
    </oc>
    <nc r="D71">
      <v>36000</v>
    </nc>
  </rcc>
  <rcc rId="27719" sId="5">
    <oc r="D72">
      <v>32460</v>
    </oc>
    <nc r="D72">
      <v>32670</v>
    </nc>
  </rcc>
  <rcc rId="27720" sId="5">
    <oc r="D73">
      <v>3790</v>
    </oc>
    <nc r="D73">
      <v>3925</v>
    </nc>
  </rcc>
  <rcc rId="27721" sId="5">
    <oc r="D74">
      <v>6755</v>
    </oc>
    <nc r="D74">
      <v>7025</v>
    </nc>
  </rcc>
  <rcc rId="27722" sId="5">
    <oc r="D75">
      <v>5305</v>
    </oc>
    <nc r="D75">
      <v>5385</v>
    </nc>
  </rcc>
  <rcc rId="27723" sId="5">
    <oc r="D76">
      <v>55750</v>
    </oc>
    <nc r="D76">
      <v>56535</v>
    </nc>
  </rcc>
  <rcc rId="27724" sId="5">
    <oc r="D77">
      <v>11920</v>
    </oc>
    <nc r="D77">
      <v>12040</v>
    </nc>
  </rcc>
  <rcc rId="27725" sId="5">
    <oc r="D78">
      <v>11875</v>
    </oc>
    <nc r="D78">
      <v>11995</v>
    </nc>
  </rcc>
  <rcc rId="27726" sId="5">
    <oc r="D79">
      <v>8455</v>
    </oc>
    <nc r="D79">
      <v>8710</v>
    </nc>
  </rcc>
  <rcc rId="27727" sId="5">
    <oc r="D80">
      <v>6815</v>
    </oc>
    <nc r="D80">
      <v>7070</v>
    </nc>
  </rcc>
  <rcc rId="27728" sId="5">
    <oc r="D81">
      <v>10300</v>
    </oc>
    <nc r="D81">
      <v>10395</v>
    </nc>
  </rcc>
  <rcc rId="27729" sId="5">
    <oc r="D82">
      <v>2030</v>
    </oc>
    <nc r="D82">
      <v>2085</v>
    </nc>
  </rcc>
  <rcc rId="27730" sId="5">
    <oc r="D83">
      <v>15375</v>
    </oc>
    <nc r="D83">
      <v>15580</v>
    </nc>
  </rcc>
  <rcc rId="27731" sId="5">
    <oc r="D85">
      <v>25310</v>
    </oc>
    <nc r="D85">
      <v>25410</v>
    </nc>
  </rcc>
  <rcc rId="27732" sId="5">
    <oc r="D86">
      <v>27065</v>
    </oc>
    <nc r="D86">
      <v>27180</v>
    </nc>
  </rcc>
  <rcc rId="27733" sId="5">
    <oc r="D87">
      <v>8600</v>
    </oc>
    <nc r="D87">
      <v>8670</v>
    </nc>
  </rcc>
  <rcc rId="27734" sId="5">
    <oc r="D88">
      <v>3005</v>
    </oc>
    <nc r="D88">
      <v>3010</v>
    </nc>
  </rcc>
  <rcc rId="27735" sId="5">
    <oc r="D89">
      <v>34715</v>
    </oc>
    <nc r="D89">
      <v>36025</v>
    </nc>
  </rcc>
  <rcc rId="27736" sId="5">
    <oc r="D90">
      <v>27135</v>
    </oc>
    <nc r="D90">
      <v>27225</v>
    </nc>
  </rcc>
  <rcc rId="27737" sId="5">
    <oc r="D91">
      <v>65770</v>
    </oc>
    <nc r="D91">
      <v>66420</v>
    </nc>
  </rcc>
  <rcc rId="27738" sId="5">
    <oc r="D92">
      <v>39770</v>
    </oc>
    <nc r="D92">
      <v>39970</v>
    </nc>
  </rcc>
  <rcc rId="27739" sId="5">
    <oc r="D94">
      <v>1365</v>
    </oc>
    <nc r="D94">
      <v>1640</v>
    </nc>
  </rcc>
  <rcc rId="27740" sId="5">
    <oc r="D95">
      <v>19795</v>
    </oc>
    <nc r="D95">
      <v>20110</v>
    </nc>
  </rcc>
  <rcc rId="27741" sId="5">
    <oc r="D96">
      <v>8325</v>
    </oc>
    <nc r="D96">
      <v>8570</v>
    </nc>
  </rcc>
  <rcc rId="27742" sId="5">
    <oc r="D97">
      <v>33795</v>
    </oc>
    <nc r="D97">
      <v>34100</v>
    </nc>
  </rcc>
  <rcc rId="27743" sId="5">
    <oc r="D98">
      <v>8225</v>
    </oc>
    <nc r="D98">
      <v>8305</v>
    </nc>
  </rcc>
  <rcc rId="27744" sId="5">
    <oc r="D99">
      <v>43835</v>
    </oc>
    <nc r="D99">
      <v>44480</v>
    </nc>
  </rcc>
  <rcc rId="27745" sId="5">
    <oc r="D100">
      <v>30560</v>
    </oc>
    <nc r="D100">
      <v>30800</v>
    </nc>
  </rcc>
  <rcc rId="27746" sId="5">
    <oc r="D101">
      <v>30140</v>
    </oc>
    <nc r="D101">
      <v>30635</v>
    </nc>
  </rcc>
  <rcc rId="27747" sId="5">
    <oc r="D102">
      <v>16860</v>
    </oc>
    <nc r="D102">
      <v>17185</v>
    </nc>
  </rcc>
  <rcc rId="27748" sId="5">
    <oc r="D103">
      <v>14280</v>
    </oc>
    <nc r="D103">
      <v>14465</v>
    </nc>
  </rcc>
  <rcc rId="27749" sId="5">
    <oc r="D104">
      <v>23685</v>
    </oc>
    <nc r="D104">
      <v>23780</v>
    </nc>
  </rcc>
  <rcc rId="27750" sId="5">
    <oc r="D105">
      <v>4075</v>
    </oc>
    <nc r="D105">
      <v>4210</v>
    </nc>
  </rcc>
  <rcc rId="27751" sId="5">
    <oc r="D106">
      <v>8920</v>
    </oc>
    <nc r="D106">
      <v>9085</v>
    </nc>
  </rcc>
  <rcc rId="27752" sId="5">
    <oc r="D108">
      <v>97540</v>
    </oc>
    <nc r="D108">
      <v>97785</v>
    </nc>
  </rcc>
  <rcc rId="27753" sId="5">
    <oc r="D109">
      <v>35065</v>
    </oc>
    <nc r="D109">
      <v>35110</v>
    </nc>
  </rcc>
  <rcc rId="27754" sId="5">
    <oc r="D110">
      <v>13945</v>
    </oc>
    <nc r="D110">
      <v>14380</v>
    </nc>
  </rcc>
  <rcc rId="27755" sId="5">
    <oc r="D111">
      <v>25755</v>
    </oc>
    <nc r="D111">
      <v>26195</v>
    </nc>
  </rcc>
  <rcc rId="27756" sId="5">
    <oc r="D112">
      <v>5050</v>
    </oc>
    <nc r="D112">
      <v>5240</v>
    </nc>
  </rcc>
  <rcc rId="27757" sId="5">
    <oc r="D113">
      <v>19855</v>
    </oc>
    <nc r="D113">
      <v>19965</v>
    </nc>
  </rcc>
  <rcc rId="27758" sId="5">
    <oc r="D114">
      <v>11355</v>
    </oc>
    <nc r="D114">
      <v>11610</v>
    </nc>
  </rcc>
  <rcc rId="27759" sId="5">
    <oc r="D115">
      <v>46685</v>
    </oc>
    <nc r="D115">
      <v>46945</v>
    </nc>
  </rcc>
  <rcc rId="27760" sId="5">
    <oc r="D116">
      <v>35495</v>
    </oc>
    <nc r="D116">
      <v>35700</v>
    </nc>
  </rcc>
  <rcc rId="27761" sId="5">
    <oc r="D117">
      <v>95920</v>
    </oc>
    <nc r="D117">
      <v>96200</v>
    </nc>
  </rcc>
  <rcc rId="27762" sId="5">
    <oc r="D118">
      <v>40055</v>
    </oc>
    <nc r="D118">
      <v>40375</v>
    </nc>
  </rcc>
  <rcc rId="27763" sId="5">
    <oc r="D119">
      <v>2220</v>
    </oc>
    <nc r="D119">
      <v>2295</v>
    </nc>
  </rcc>
  <rcc rId="27764" sId="5">
    <oc r="D120">
      <v>86680</v>
    </oc>
    <nc r="D120">
      <v>86985</v>
    </nc>
  </rcc>
  <rcc rId="27765" sId="5">
    <oc r="D121">
      <v>83455</v>
    </oc>
    <nc r="D121">
      <v>83645</v>
    </nc>
  </rcc>
  <rcc rId="27766" sId="5">
    <oc r="D122">
      <v>15800</v>
    </oc>
    <nc r="D122">
      <v>15805</v>
    </nc>
  </rcc>
  <rcc rId="27767" sId="5">
    <oc r="D123">
      <v>5080</v>
    </oc>
    <nc r="D123">
      <v>5150</v>
    </nc>
  </rcc>
  <rcc rId="27768" sId="5">
    <oc r="D124">
      <v>8530</v>
    </oc>
    <nc r="D124">
      <v>8640</v>
    </nc>
  </rcc>
  <rcc rId="27769" sId="5">
    <oc r="D125">
      <v>9635</v>
    </oc>
    <nc r="D125">
      <v>9830</v>
    </nc>
  </rcc>
  <rcc rId="27770" sId="5">
    <oc r="D126">
      <v>30930</v>
    </oc>
    <nc r="D126">
      <v>31230</v>
    </nc>
  </rcc>
  <rcc rId="27771" sId="5">
    <oc r="D127">
      <v>59950</v>
    </oc>
    <nc r="D127">
      <v>60700</v>
    </nc>
  </rcc>
  <rcc rId="27772" sId="5">
    <oc r="D128">
      <v>8665</v>
    </oc>
    <nc r="D128">
      <v>9145</v>
    </nc>
  </rcc>
  <rcc rId="27773" sId="5">
    <oc r="D129">
      <v>15620</v>
    </oc>
    <nc r="D129">
      <v>15760</v>
    </nc>
  </rcc>
  <rcc rId="27774" sId="5">
    <oc r="D130">
      <v>12205</v>
    </oc>
    <nc r="D130">
      <v>12530</v>
    </nc>
  </rcc>
  <rcc rId="27775" sId="5">
    <oc r="D131">
      <v>8230</v>
    </oc>
    <nc r="D131">
      <v>8330</v>
    </nc>
  </rcc>
  <rcc rId="27776" sId="5">
    <oc r="D132">
      <v>9450</v>
    </oc>
    <nc r="D132">
      <v>9550</v>
    </nc>
  </rcc>
  <rcc rId="27777" sId="5">
    <oc r="D133">
      <v>18945</v>
    </oc>
    <nc r="D133">
      <v>19035</v>
    </nc>
  </rcc>
  <rcc rId="27778" sId="5">
    <oc r="D134">
      <v>17805</v>
    </oc>
    <nc r="D134">
      <v>17970</v>
    </nc>
  </rcc>
  <rcc rId="27779" sId="5">
    <oc r="D135">
      <v>30775</v>
    </oc>
    <nc r="D135">
      <v>30945</v>
    </nc>
  </rcc>
  <rcc rId="27780" sId="5">
    <oc r="D136">
      <v>58350</v>
    </oc>
    <nc r="D136">
      <v>58600</v>
    </nc>
  </rcc>
  <rcc rId="27781" sId="5">
    <oc r="D137">
      <v>28805</v>
    </oc>
    <nc r="D137">
      <v>28995</v>
    </nc>
  </rcc>
  <rcc rId="27782" sId="5">
    <oc r="D138">
      <v>28400</v>
    </oc>
    <nc r="D138">
      <v>28780</v>
    </nc>
  </rcc>
  <rcc rId="27783" sId="5">
    <oc r="D139">
      <v>40475</v>
    </oc>
    <nc r="D139">
      <v>40635</v>
    </nc>
  </rcc>
  <rcc rId="27784" sId="5">
    <oc r="D140">
      <v>18760</v>
    </oc>
    <nc r="D140">
      <v>18945</v>
    </nc>
  </rcc>
  <rcc rId="27785" sId="5">
    <oc r="D141">
      <v>9155</v>
    </oc>
    <nc r="D141">
      <v>9355</v>
    </nc>
  </rcc>
  <rcc rId="27786" sId="5">
    <oc r="D142">
      <v>27050</v>
    </oc>
    <nc r="D142">
      <v>27415</v>
    </nc>
  </rcc>
  <rcc rId="27787" sId="5">
    <oc r="D143">
      <v>41425</v>
    </oc>
    <nc r="D143">
      <v>41550</v>
    </nc>
  </rcc>
  <rcc rId="27788" sId="5">
    <oc r="D144">
      <v>57045</v>
    </oc>
    <nc r="D144">
      <v>57555</v>
    </nc>
  </rcc>
  <rcc rId="27789" sId="5">
    <oc r="D145">
      <v>10415</v>
    </oc>
    <nc r="D145">
      <v>10635</v>
    </nc>
  </rcc>
  <rcc rId="27790" sId="5">
    <oc r="D146">
      <v>12385</v>
    </oc>
    <nc r="D146">
      <v>12635</v>
    </nc>
  </rcc>
  <rcc rId="27791" sId="5">
    <oc r="D147">
      <v>29300</v>
    </oc>
    <nc r="D147">
      <v>29705</v>
    </nc>
  </rcc>
  <rcc rId="27792" sId="5">
    <oc r="D148">
      <v>13635</v>
    </oc>
    <nc r="D148">
      <v>13680</v>
    </nc>
  </rcc>
  <rcc rId="27793" sId="5">
    <oc r="D149">
      <v>40150</v>
    </oc>
    <nc r="D149">
      <v>40285</v>
    </nc>
  </rcc>
  <rcc rId="27794" sId="5">
    <oc r="D150">
      <v>38815</v>
    </oc>
    <nc r="D150">
      <v>38955</v>
    </nc>
  </rcc>
  <rcc rId="27795" sId="5">
    <oc r="D151">
      <v>44270</v>
    </oc>
    <nc r="D151">
      <v>44630</v>
    </nc>
  </rcc>
  <rcc rId="27796" sId="5">
    <oc r="D152">
      <v>23085</v>
    </oc>
    <nc r="D152">
      <v>23250</v>
    </nc>
  </rcc>
  <rcc rId="27797" sId="5">
    <oc r="D154">
      <v>28815</v>
    </oc>
    <nc r="D154">
      <v>29000</v>
    </nc>
  </rcc>
  <rcc rId="27798" sId="5">
    <oc r="D155">
      <v>76035</v>
    </oc>
    <nc r="D155">
      <v>76735</v>
    </nc>
  </rcc>
  <rcc rId="27799" sId="5">
    <oc r="D156">
      <v>24495</v>
    </oc>
    <nc r="D156">
      <v>24925</v>
    </nc>
  </rcc>
  <rcc rId="27800" sId="5">
    <oc r="D157">
      <v>36040</v>
    </oc>
    <nc r="D157">
      <v>36340</v>
    </nc>
  </rcc>
  <rcc rId="27801" sId="5">
    <oc r="D158">
      <v>4415</v>
    </oc>
    <nc r="D158">
      <v>4670</v>
    </nc>
  </rcc>
  <rcc rId="27802" sId="5">
    <oc r="D159">
      <v>7590</v>
    </oc>
    <nc r="D159">
      <v>7700</v>
    </nc>
  </rcc>
  <rcc rId="27803" sId="5">
    <oc r="D160">
      <v>13365</v>
    </oc>
    <nc r="D160">
      <v>13825</v>
    </nc>
  </rcc>
  <rcc rId="27804" sId="5">
    <oc r="D161">
      <v>91850</v>
    </oc>
    <nc r="D161">
      <v>92060</v>
    </nc>
  </rcc>
  <rcc rId="27805" sId="5">
    <oc r="D162">
      <v>73555</v>
    </oc>
    <nc r="D162">
      <v>74010</v>
    </nc>
  </rcc>
  <rcc rId="27806" sId="5">
    <oc r="D163">
      <v>19730</v>
    </oc>
    <nc r="D163">
      <v>20040</v>
    </nc>
  </rcc>
  <rcc rId="27807" sId="5">
    <oc r="D164">
      <v>46535</v>
    </oc>
    <nc r="D164">
      <v>46540</v>
    </nc>
  </rcc>
  <rcc rId="27808" sId="5">
    <oc r="D166">
      <v>22840</v>
    </oc>
    <nc r="D166">
      <v>23035</v>
    </nc>
  </rcc>
  <rcc rId="27809" sId="5">
    <oc r="D167">
      <v>930</v>
    </oc>
    <nc r="D167">
      <v>1075</v>
    </nc>
  </rcc>
  <rcc rId="27810" sId="5">
    <oc r="D168">
      <v>13250</v>
    </oc>
    <nc r="D168">
      <v>13395</v>
    </nc>
  </rcc>
  <rcc rId="27811" sId="5">
    <oc r="D169">
      <v>12725</v>
    </oc>
    <nc r="D169">
      <v>12835</v>
    </nc>
  </rcc>
  <rcc rId="27812" sId="5">
    <oc r="D170">
      <v>10535</v>
    </oc>
    <nc r="D170">
      <v>10680</v>
    </nc>
  </rcc>
  <rcc rId="27813" sId="5">
    <oc r="D171">
      <v>70280</v>
    </oc>
    <nc r="D171">
      <v>70545</v>
    </nc>
  </rcc>
  <rcc rId="27814" sId="5">
    <oc r="D172">
      <v>39590</v>
    </oc>
    <nc r="D172">
      <v>39795</v>
    </nc>
  </rcc>
  <rcc rId="27815" sId="5">
    <oc r="D173">
      <v>19040</v>
    </oc>
    <nc r="D173">
      <v>19270</v>
    </nc>
  </rcc>
  <rcc rId="27816" sId="5">
    <oc r="D174">
      <v>9955</v>
    </oc>
    <nc r="D174">
      <v>10105</v>
    </nc>
  </rcc>
  <rcc rId="27817" sId="5">
    <oc r="D175">
      <v>52260</v>
    </oc>
    <nc r="D175">
      <v>52390</v>
    </nc>
  </rcc>
  <rcc rId="27818" sId="5">
    <oc r="D176">
      <v>44950</v>
    </oc>
    <nc r="D176">
      <v>45105</v>
    </nc>
  </rcc>
  <rcc rId="27819" sId="5">
    <oc r="D177">
      <v>33070</v>
    </oc>
    <nc r="D177">
      <v>33480</v>
    </nc>
  </rcc>
  <rcc rId="27820" sId="5">
    <oc r="D179">
      <v>48775</v>
    </oc>
    <nc r="D179">
      <v>49100</v>
    </nc>
  </rcc>
  <rcc rId="27821" sId="5">
    <oc r="D180">
      <v>38755</v>
    </oc>
    <nc r="D180">
      <v>38985</v>
    </nc>
  </rcc>
  <rcc rId="27822" sId="5">
    <oc r="D181">
      <v>9740</v>
    </oc>
    <nc r="D181">
      <v>9970</v>
    </nc>
  </rcc>
  <rcc rId="27823" sId="5">
    <oc r="D182">
      <v>8730</v>
    </oc>
    <nc r="D182">
      <v>8905</v>
    </nc>
  </rcc>
  <rcc rId="27824" sId="5">
    <oc r="D183">
      <v>31205</v>
    </oc>
    <nc r="D183">
      <v>31385</v>
    </nc>
  </rcc>
  <rcc rId="27825" sId="5">
    <oc r="D184">
      <v>23190</v>
    </oc>
    <nc r="D184">
      <v>23490</v>
    </nc>
  </rcc>
  <rcc rId="27826" sId="5">
    <oc r="D185">
      <v>10275</v>
    </oc>
    <nc r="D185">
      <v>10475</v>
    </nc>
  </rcc>
  <rcc rId="27827" sId="5">
    <oc r="D186">
      <v>18165</v>
    </oc>
    <nc r="D186">
      <v>18395</v>
    </nc>
  </rcc>
  <rcc rId="27828" sId="5">
    <oc r="D187">
      <v>40395</v>
    </oc>
    <nc r="D187">
      <v>40460</v>
    </nc>
  </rcc>
  <rcc rId="27829" sId="5">
    <oc r="D188">
      <v>13035</v>
    </oc>
    <nc r="D188">
      <v>13175</v>
    </nc>
  </rcc>
  <rcc rId="27830" sId="5">
    <oc r="D189">
      <v>122170</v>
    </oc>
    <nc r="D189">
      <v>122735</v>
    </nc>
  </rcc>
  <rcc rId="27831" sId="5">
    <oc r="D190">
      <v>6750</v>
    </oc>
    <nc r="D190">
      <v>7035</v>
    </nc>
  </rcc>
  <rcc rId="27832" sId="5">
    <oc r="D191">
      <v>25100</v>
    </oc>
    <nc r="D191">
      <v>25515</v>
    </nc>
  </rcc>
  <rcc rId="27833" sId="5">
    <oc r="D192">
      <v>32500</v>
    </oc>
    <nc r="D192">
      <v>33025</v>
    </nc>
  </rcc>
  <rcc rId="27834" sId="5">
    <oc r="D193">
      <v>25980</v>
    </oc>
    <nc r="D193">
      <v>26470</v>
    </nc>
  </rcc>
  <rcc rId="27835" sId="5">
    <oc r="D195">
      <v>9900</v>
    </oc>
    <nc r="D195">
      <v>10065</v>
    </nc>
  </rcc>
  <rcc rId="27836" sId="5">
    <oc r="D196">
      <v>21855</v>
    </oc>
    <nc r="D196">
      <v>22360</v>
    </nc>
  </rcc>
  <rcc rId="27837" sId="5">
    <oc r="D197">
      <v>9530</v>
    </oc>
    <nc r="D197">
      <v>9575</v>
    </nc>
  </rcc>
  <rcc rId="27838" sId="5">
    <oc r="D198">
      <v>17410</v>
    </oc>
    <nc r="D198">
      <v>17590</v>
    </nc>
  </rcc>
  <rcc rId="27839" sId="5">
    <oc r="D199">
      <v>16305</v>
    </oc>
    <nc r="D199">
      <v>16330</v>
    </nc>
  </rcc>
  <rcc rId="27840" sId="5">
    <oc r="D200">
      <v>22805</v>
    </oc>
    <nc r="D200">
      <v>22970</v>
    </nc>
  </rcc>
  <rcc rId="27841" sId="5">
    <oc r="D201">
      <v>15405</v>
    </oc>
    <nc r="D201">
      <v>15665</v>
    </nc>
  </rcc>
  <rcc rId="27842" sId="5">
    <oc r="E6">
      <v>13600</v>
    </oc>
    <nc r="E6"/>
  </rcc>
  <rcc rId="27843" sId="5">
    <oc r="E7">
      <v>5450</v>
    </oc>
    <nc r="E7"/>
  </rcc>
  <rcc rId="27844" sId="5">
    <oc r="E8">
      <v>14055</v>
    </oc>
    <nc r="E8"/>
  </rcc>
  <rcc rId="27845" sId="5">
    <oc r="E9">
      <v>10025</v>
    </oc>
    <nc r="E9"/>
  </rcc>
  <rcc rId="27846" sId="5">
    <oc r="E10">
      <v>19530</v>
    </oc>
    <nc r="E10"/>
  </rcc>
  <rcc rId="27847" sId="5">
    <oc r="E11">
      <v>45595</v>
    </oc>
    <nc r="E11"/>
  </rcc>
  <rcc rId="27848" sId="5">
    <oc r="E12">
      <v>20035</v>
    </oc>
    <nc r="E12"/>
  </rcc>
  <rcc rId="27849" sId="5">
    <oc r="E13">
      <v>13440</v>
    </oc>
    <nc r="E13"/>
  </rcc>
  <rcc rId="27850" sId="5">
    <oc r="E14">
      <v>70335</v>
    </oc>
    <nc r="E14"/>
  </rcc>
  <rcc rId="27851" sId="5">
    <oc r="E15">
      <v>20250</v>
    </oc>
    <nc r="E15"/>
  </rcc>
  <rcc rId="27852" sId="5">
    <oc r="E16">
      <v>6465</v>
    </oc>
    <nc r="E16"/>
  </rcc>
  <rcc rId="27853" sId="5">
    <oc r="E17">
      <v>32690</v>
    </oc>
    <nc r="E17"/>
  </rcc>
  <rcc rId="27854" sId="5">
    <oc r="E18">
      <v>18150</v>
    </oc>
    <nc r="E18"/>
  </rcc>
  <rcc rId="27855" sId="5">
    <oc r="E19">
      <v>12895</v>
    </oc>
    <nc r="E19"/>
  </rcc>
  <rcc rId="27856" sId="5">
    <oc r="E20">
      <v>52425</v>
    </oc>
    <nc r="E20"/>
  </rcc>
  <rcc rId="27857" sId="5">
    <oc r="E21">
      <v>70065</v>
    </oc>
    <nc r="E21"/>
  </rcc>
  <rcc rId="27858" sId="5">
    <oc r="E22">
      <v>52395</v>
    </oc>
    <nc r="E22"/>
  </rcc>
  <rcc rId="27859" sId="5">
    <oc r="E23">
      <v>11215</v>
    </oc>
    <nc r="E23"/>
  </rcc>
  <rcc rId="27860" sId="5">
    <oc r="E24">
      <v>7585</v>
    </oc>
    <nc r="E24"/>
  </rcc>
  <rcc rId="27861" sId="5">
    <oc r="E25">
      <v>14560</v>
    </oc>
    <nc r="E25"/>
  </rcc>
  <rcc rId="27862" sId="5">
    <oc r="E26">
      <v>8915</v>
    </oc>
    <nc r="E26"/>
  </rcc>
  <rcc rId="27863" sId="5">
    <oc r="E27">
      <v>3645</v>
    </oc>
    <nc r="E27"/>
  </rcc>
  <rcc rId="27864" sId="5">
    <oc r="E28">
      <v>6255</v>
    </oc>
    <nc r="E28"/>
  </rcc>
  <rcc rId="27865" sId="5">
    <oc r="E29">
      <v>21080</v>
    </oc>
    <nc r="E29"/>
  </rcc>
  <rcc rId="27866" sId="5">
    <oc r="E30">
      <v>61075</v>
    </oc>
    <nc r="E30"/>
  </rcc>
  <rcc rId="27867" sId="5">
    <oc r="E31">
      <v>19510</v>
    </oc>
    <nc r="E31"/>
  </rcc>
  <rcc rId="27868" sId="5">
    <oc r="E32">
      <v>18710</v>
    </oc>
    <nc r="E32"/>
  </rcc>
  <rcc rId="27869" sId="5">
    <oc r="E33">
      <v>55010</v>
    </oc>
    <nc r="E33"/>
  </rcc>
  <rcc rId="27870" sId="5">
    <oc r="E34">
      <v>13390</v>
    </oc>
    <nc r="E34"/>
  </rcc>
  <rcc rId="27871" sId="5">
    <oc r="E35">
      <v>10615</v>
    </oc>
    <nc r="E35"/>
  </rcc>
  <rcc rId="27872" sId="5">
    <oc r="E36">
      <v>69140</v>
    </oc>
    <nc r="E36"/>
  </rcc>
  <rcc rId="27873" sId="5">
    <oc r="E37">
      <v>26525</v>
    </oc>
    <nc r="E37"/>
  </rcc>
  <rcc rId="27874" sId="5">
    <oc r="E38">
      <v>91075</v>
    </oc>
    <nc r="E38"/>
  </rcc>
  <rcc rId="27875" sId="5">
    <oc r="E39">
      <v>12090</v>
    </oc>
    <nc r="E39"/>
  </rcc>
  <rcc rId="27876" sId="5">
    <oc r="E40">
      <v>64470</v>
    </oc>
    <nc r="E40"/>
  </rcc>
  <rcc rId="27877" sId="5">
    <oc r="E41">
      <v>18845</v>
    </oc>
    <nc r="E41"/>
  </rcc>
  <rcc rId="27878" sId="5">
    <oc r="E42">
      <v>107015</v>
    </oc>
    <nc r="E42"/>
  </rcc>
  <rcc rId="27879" sId="5">
    <oc r="E43">
      <v>13800</v>
    </oc>
    <nc r="E43"/>
  </rcc>
  <rcc rId="27880" sId="5">
    <oc r="E44">
      <v>23560</v>
    </oc>
    <nc r="E44"/>
  </rcc>
  <rcc rId="27881" sId="5">
    <oc r="E45">
      <v>20035</v>
    </oc>
    <nc r="E45"/>
  </rcc>
  <rcc rId="27882" sId="5">
    <oc r="E46">
      <v>120</v>
    </oc>
    <nc r="E46"/>
  </rcc>
  <rcc rId="27883" sId="5">
    <oc r="E47">
      <v>10070</v>
    </oc>
    <nc r="E47"/>
  </rcc>
  <rcc rId="27884" sId="5">
    <oc r="E48">
      <v>25110</v>
    </oc>
    <nc r="E48"/>
  </rcc>
  <rcc rId="27885" sId="5">
    <oc r="E49">
      <v>34465</v>
    </oc>
    <nc r="E49"/>
  </rcc>
  <rcc rId="27886" sId="5">
    <oc r="E50">
      <v>18900</v>
    </oc>
    <nc r="E50"/>
  </rcc>
  <rcc rId="27887" sId="5">
    <oc r="E51">
      <v>1590</v>
    </oc>
    <nc r="E51"/>
  </rcc>
  <rcc rId="27888" sId="5">
    <oc r="E52">
      <v>22000</v>
    </oc>
    <nc r="E52"/>
  </rcc>
  <rcc rId="27889" sId="5">
    <oc r="E53">
      <v>36405</v>
    </oc>
    <nc r="E53"/>
  </rcc>
  <rcc rId="27890" sId="5">
    <oc r="E54">
      <v>41725</v>
    </oc>
    <nc r="E54"/>
  </rcc>
  <rcc rId="27891" sId="5">
    <oc r="E55">
      <v>7840</v>
    </oc>
    <nc r="E55"/>
  </rcc>
  <rcc rId="27892" sId="5">
    <oc r="E56">
      <v>262385</v>
    </oc>
    <nc r="E56"/>
  </rcc>
  <rcc rId="27893" sId="5">
    <oc r="E57">
      <v>31775</v>
    </oc>
    <nc r="E57"/>
  </rcc>
  <rcc rId="27894" sId="5">
    <oc r="E58">
      <v>7430</v>
    </oc>
    <nc r="E58"/>
  </rcc>
  <rcc rId="27895" sId="5">
    <oc r="E59">
      <v>66630</v>
    </oc>
    <nc r="E59"/>
  </rcc>
  <rcc rId="27896" sId="5">
    <oc r="E61">
      <v>3385</v>
    </oc>
    <nc r="E61"/>
  </rcc>
  <rcc rId="27897" sId="5">
    <oc r="E62">
      <v>8420</v>
    </oc>
    <nc r="E62"/>
  </rcc>
  <rcc rId="27898" sId="5">
    <oc r="E63">
      <v>1030</v>
    </oc>
    <nc r="E63"/>
  </rcc>
  <rcc rId="27899" sId="5">
    <oc r="E64">
      <v>19020</v>
    </oc>
    <nc r="E64"/>
  </rcc>
  <rcc rId="27900" sId="5">
    <oc r="E65">
      <v>6735</v>
    </oc>
    <nc r="E65"/>
  </rcc>
  <rcc rId="27901" sId="5">
    <oc r="E66">
      <v>22900</v>
    </oc>
    <nc r="E66"/>
  </rcc>
  <rcc rId="27902" sId="5">
    <oc r="E67">
      <v>27985</v>
    </oc>
    <nc r="E67"/>
  </rcc>
  <rcc rId="27903" sId="5">
    <oc r="E68">
      <v>5635</v>
    </oc>
    <nc r="E68"/>
  </rcc>
  <rcc rId="27904" sId="5">
    <oc r="E70">
      <v>20455</v>
    </oc>
    <nc r="E70"/>
  </rcc>
  <rcc rId="27905" sId="5">
    <oc r="E71">
      <v>36000</v>
    </oc>
    <nc r="E71"/>
  </rcc>
  <rcc rId="27906" sId="5">
    <oc r="E72">
      <v>32670</v>
    </oc>
    <nc r="E72"/>
  </rcc>
  <rcc rId="27907" sId="5">
    <oc r="E73">
      <v>3925</v>
    </oc>
    <nc r="E73"/>
  </rcc>
  <rcc rId="27908" sId="5">
    <oc r="E74">
      <v>7025</v>
    </oc>
    <nc r="E74"/>
  </rcc>
  <rcc rId="27909" sId="5">
    <oc r="E75">
      <v>5385</v>
    </oc>
    <nc r="E75"/>
  </rcc>
  <rcc rId="27910" sId="5">
    <oc r="E76">
      <v>56535</v>
    </oc>
    <nc r="E76"/>
  </rcc>
  <rcc rId="27911" sId="5">
    <oc r="E77">
      <v>12040</v>
    </oc>
    <nc r="E77"/>
  </rcc>
  <rcc rId="27912" sId="5">
    <oc r="E78">
      <v>11995</v>
    </oc>
    <nc r="E78"/>
  </rcc>
  <rcc rId="27913" sId="5">
    <oc r="E79">
      <v>8710</v>
    </oc>
    <nc r="E79"/>
  </rcc>
  <rcc rId="27914" sId="5">
    <oc r="E80">
      <v>7070</v>
    </oc>
    <nc r="E80"/>
  </rcc>
  <rcc rId="27915" sId="5">
    <oc r="E81">
      <v>10395</v>
    </oc>
    <nc r="E81"/>
  </rcc>
  <rcc rId="27916" sId="5">
    <oc r="E82">
      <v>2085</v>
    </oc>
    <nc r="E82"/>
  </rcc>
  <rcc rId="27917" sId="5">
    <oc r="E83">
      <v>15580</v>
    </oc>
    <nc r="E83"/>
  </rcc>
  <rcc rId="27918" sId="5">
    <oc r="E84">
      <v>100</v>
    </oc>
    <nc r="E84"/>
  </rcc>
  <rcc rId="27919" sId="5">
    <oc r="E85">
      <v>25410</v>
    </oc>
    <nc r="E85"/>
  </rcc>
  <rcc rId="27920" sId="5">
    <oc r="E86">
      <v>27180</v>
    </oc>
    <nc r="E86"/>
  </rcc>
  <rcc rId="27921" sId="5">
    <oc r="E87">
      <v>8670</v>
    </oc>
    <nc r="E87"/>
  </rcc>
  <rcc rId="27922" sId="5">
    <oc r="E88">
      <v>3010</v>
    </oc>
    <nc r="E88"/>
  </rcc>
  <rcc rId="27923" sId="5">
    <oc r="E89">
      <v>36025</v>
    </oc>
    <nc r="E89"/>
  </rcc>
  <rcc rId="27924" sId="5">
    <oc r="E90">
      <v>27225</v>
    </oc>
    <nc r="E90"/>
  </rcc>
  <rcc rId="27925" sId="5">
    <oc r="E91">
      <v>66420</v>
    </oc>
    <nc r="E91"/>
  </rcc>
  <rcc rId="27926" sId="5">
    <oc r="E92">
      <v>39970</v>
    </oc>
    <nc r="E92"/>
  </rcc>
  <rcc rId="27927" sId="5">
    <oc r="E94">
      <v>1640</v>
    </oc>
    <nc r="E94"/>
  </rcc>
  <rcc rId="27928" sId="5">
    <oc r="E95">
      <v>20110</v>
    </oc>
    <nc r="E95"/>
  </rcc>
  <rcc rId="27929" sId="5">
    <oc r="E96">
      <v>8570</v>
    </oc>
    <nc r="E96"/>
  </rcc>
  <rcc rId="27930" sId="5">
    <oc r="E97">
      <v>34100</v>
    </oc>
    <nc r="E97"/>
  </rcc>
  <rcc rId="27931" sId="5">
    <oc r="E98">
      <v>8305</v>
    </oc>
    <nc r="E98"/>
  </rcc>
  <rcc rId="27932" sId="5">
    <oc r="E99">
      <v>44480</v>
    </oc>
    <nc r="E99"/>
  </rcc>
  <rcc rId="27933" sId="5">
    <oc r="E100">
      <v>30800</v>
    </oc>
    <nc r="E100"/>
  </rcc>
  <rcc rId="27934" sId="5">
    <oc r="E101">
      <v>30635</v>
    </oc>
    <nc r="E101"/>
  </rcc>
  <rcc rId="27935" sId="5">
    <oc r="E102">
      <v>17185</v>
    </oc>
    <nc r="E102"/>
  </rcc>
  <rcc rId="27936" sId="5">
    <oc r="E103">
      <v>14465</v>
    </oc>
    <nc r="E103"/>
  </rcc>
  <rcc rId="27937" sId="5">
    <oc r="E104">
      <v>23780</v>
    </oc>
    <nc r="E104"/>
  </rcc>
  <rcc rId="27938" sId="5">
    <oc r="E105">
      <v>4210</v>
    </oc>
    <nc r="E105"/>
  </rcc>
  <rcc rId="27939" sId="5">
    <oc r="E106">
      <v>9085</v>
    </oc>
    <nc r="E106"/>
  </rcc>
  <rcc rId="27940" sId="5">
    <oc r="E107">
      <v>5480</v>
    </oc>
    <nc r="E107"/>
  </rcc>
  <rcc rId="27941" sId="5">
    <oc r="E108">
      <v>97785</v>
    </oc>
    <nc r="E108"/>
  </rcc>
  <rcc rId="27942" sId="5">
    <oc r="E109">
      <v>35110</v>
    </oc>
    <nc r="E109"/>
  </rcc>
  <rcc rId="27943" sId="5">
    <oc r="E110">
      <v>14380</v>
    </oc>
    <nc r="E110"/>
  </rcc>
  <rcc rId="27944" sId="5">
    <oc r="E111">
      <v>26195</v>
    </oc>
    <nc r="E111"/>
  </rcc>
  <rcc rId="27945" sId="5">
    <oc r="E112">
      <v>5240</v>
    </oc>
    <nc r="E112"/>
  </rcc>
  <rcc rId="27946" sId="5">
    <oc r="E113">
      <v>19965</v>
    </oc>
    <nc r="E113"/>
  </rcc>
  <rcc rId="27947" sId="5">
    <oc r="E114">
      <v>11610</v>
    </oc>
    <nc r="E114"/>
  </rcc>
  <rcc rId="27948" sId="5">
    <oc r="E115">
      <v>46945</v>
    </oc>
    <nc r="E115"/>
  </rcc>
  <rcc rId="27949" sId="5">
    <oc r="E116">
      <v>35700</v>
    </oc>
    <nc r="E116"/>
  </rcc>
  <rcc rId="27950" sId="5">
    <oc r="E117">
      <v>96200</v>
    </oc>
    <nc r="E117"/>
  </rcc>
  <rcc rId="27951" sId="5">
    <oc r="E118">
      <v>40375</v>
    </oc>
    <nc r="E118"/>
  </rcc>
  <rcc rId="27952" sId="5">
    <oc r="E119">
      <v>2295</v>
    </oc>
    <nc r="E119"/>
  </rcc>
  <rcc rId="27953" sId="5">
    <oc r="E120">
      <v>86985</v>
    </oc>
    <nc r="E120"/>
  </rcc>
  <rcc rId="27954" sId="5">
    <oc r="E121">
      <v>83645</v>
    </oc>
    <nc r="E121"/>
  </rcc>
  <rcc rId="27955" sId="5">
    <oc r="E122">
      <v>15805</v>
    </oc>
    <nc r="E122"/>
  </rcc>
  <rcc rId="27956" sId="5">
    <oc r="E123">
      <v>5150</v>
    </oc>
    <nc r="E123"/>
  </rcc>
  <rcc rId="27957" sId="5">
    <oc r="E124">
      <v>8640</v>
    </oc>
    <nc r="E124"/>
  </rcc>
  <rcc rId="27958" sId="5">
    <oc r="E125">
      <v>9830</v>
    </oc>
    <nc r="E125"/>
  </rcc>
  <rcc rId="27959" sId="5">
    <oc r="E126">
      <v>31230</v>
    </oc>
    <nc r="E126"/>
  </rcc>
  <rcc rId="27960" sId="5">
    <oc r="E127">
      <v>60700</v>
    </oc>
    <nc r="E127"/>
  </rcc>
  <rcc rId="27961" sId="5">
    <oc r="E128">
      <v>9145</v>
    </oc>
    <nc r="E128"/>
  </rcc>
  <rcc rId="27962" sId="5">
    <oc r="E129">
      <v>15760</v>
    </oc>
    <nc r="E129"/>
  </rcc>
  <rcc rId="27963" sId="5">
    <oc r="E130">
      <v>12530</v>
    </oc>
    <nc r="E130"/>
  </rcc>
  <rcc rId="27964" sId="5">
    <oc r="E131">
      <v>8330</v>
    </oc>
    <nc r="E131"/>
  </rcc>
  <rcc rId="27965" sId="5">
    <oc r="E132">
      <v>9550</v>
    </oc>
    <nc r="E132"/>
  </rcc>
  <rcc rId="27966" sId="5">
    <oc r="E133">
      <v>19035</v>
    </oc>
    <nc r="E133"/>
  </rcc>
  <rcc rId="27967" sId="5">
    <oc r="E134">
      <v>17970</v>
    </oc>
    <nc r="E134"/>
  </rcc>
  <rcc rId="27968" sId="5">
    <oc r="E135">
      <v>30945</v>
    </oc>
    <nc r="E135"/>
  </rcc>
  <rcc rId="27969" sId="5">
    <oc r="E136">
      <v>58600</v>
    </oc>
    <nc r="E136"/>
  </rcc>
  <rcc rId="27970" sId="5">
    <oc r="E137">
      <v>28995</v>
    </oc>
    <nc r="E137"/>
  </rcc>
  <rcc rId="27971" sId="5">
    <oc r="E138">
      <v>28780</v>
    </oc>
    <nc r="E138"/>
  </rcc>
  <rcc rId="27972" sId="5">
    <oc r="E139">
      <v>40635</v>
    </oc>
    <nc r="E139"/>
  </rcc>
  <rcc rId="27973" sId="5">
    <oc r="E140">
      <v>18945</v>
    </oc>
    <nc r="E140"/>
  </rcc>
  <rcc rId="27974" sId="5">
    <oc r="E141">
      <v>9355</v>
    </oc>
    <nc r="E141"/>
  </rcc>
  <rcc rId="27975" sId="5">
    <oc r="E142">
      <v>27415</v>
    </oc>
    <nc r="E142"/>
  </rcc>
  <rcc rId="27976" sId="5">
    <oc r="E143">
      <v>41550</v>
    </oc>
    <nc r="E143"/>
  </rcc>
  <rcc rId="27977" sId="5">
    <oc r="E144">
      <v>57555</v>
    </oc>
    <nc r="E144"/>
  </rcc>
  <rcc rId="27978" sId="5">
    <oc r="E145">
      <v>10635</v>
    </oc>
    <nc r="E145"/>
  </rcc>
  <rcc rId="27979" sId="5">
    <oc r="E146">
      <v>12635</v>
    </oc>
    <nc r="E146"/>
  </rcc>
  <rcc rId="27980" sId="5">
    <oc r="E147">
      <v>29705</v>
    </oc>
    <nc r="E147"/>
  </rcc>
  <rcc rId="27981" sId="5">
    <oc r="E148">
      <v>13680</v>
    </oc>
    <nc r="E148"/>
  </rcc>
  <rcc rId="27982" sId="5">
    <oc r="E149">
      <v>40285</v>
    </oc>
    <nc r="E149"/>
  </rcc>
  <rcc rId="27983" sId="5">
    <oc r="E150">
      <v>38955</v>
    </oc>
    <nc r="E150"/>
  </rcc>
  <rcc rId="27984" sId="5">
    <oc r="E151">
      <v>44630</v>
    </oc>
    <nc r="E151"/>
  </rcc>
  <rcc rId="27985" sId="5">
    <oc r="E152">
      <v>23250</v>
    </oc>
    <nc r="E152"/>
  </rcc>
  <rcc rId="27986" sId="5">
    <oc r="E153">
      <v>1405</v>
    </oc>
    <nc r="E153"/>
  </rcc>
  <rcc rId="27987" sId="5">
    <oc r="E154">
      <v>29000</v>
    </oc>
    <nc r="E154"/>
  </rcc>
  <rcc rId="27988" sId="5">
    <oc r="E155">
      <v>76735</v>
    </oc>
    <nc r="E155"/>
  </rcc>
  <rcc rId="27989" sId="5">
    <oc r="E156">
      <v>24925</v>
    </oc>
    <nc r="E156"/>
  </rcc>
  <rcc rId="27990" sId="5">
    <oc r="E157">
      <v>36340</v>
    </oc>
    <nc r="E157"/>
  </rcc>
  <rcc rId="27991" sId="5">
    <oc r="E158">
      <v>4670</v>
    </oc>
    <nc r="E158"/>
  </rcc>
  <rcc rId="27992" sId="5">
    <oc r="E159">
      <v>7700</v>
    </oc>
    <nc r="E159"/>
  </rcc>
  <rcc rId="27993" sId="5">
    <oc r="E160">
      <v>13825</v>
    </oc>
    <nc r="E160"/>
  </rcc>
  <rcc rId="27994" sId="5">
    <oc r="E161">
      <v>92060</v>
    </oc>
    <nc r="E161"/>
  </rcc>
  <rcc rId="27995" sId="5">
    <oc r="E162">
      <v>74010</v>
    </oc>
    <nc r="E162"/>
  </rcc>
  <rcc rId="27996" sId="5">
    <oc r="E163">
      <v>20040</v>
    </oc>
    <nc r="E163"/>
  </rcc>
  <rcc rId="27997" sId="5">
    <oc r="E164">
      <v>46540</v>
    </oc>
    <nc r="E164"/>
  </rcc>
  <rcc rId="27998" sId="5">
    <oc r="E166">
      <v>23035</v>
    </oc>
    <nc r="E166"/>
  </rcc>
  <rcc rId="27999" sId="5">
    <oc r="E167">
      <v>1075</v>
    </oc>
    <nc r="E167"/>
  </rcc>
  <rcc rId="28000" sId="5">
    <oc r="E168">
      <v>13395</v>
    </oc>
    <nc r="E168"/>
  </rcc>
  <rcc rId="28001" sId="5">
    <oc r="E169">
      <v>12835</v>
    </oc>
    <nc r="E169"/>
  </rcc>
  <rcc rId="28002" sId="5">
    <oc r="E170">
      <v>10680</v>
    </oc>
    <nc r="E170"/>
  </rcc>
  <rcc rId="28003" sId="5">
    <oc r="E171">
      <v>70545</v>
    </oc>
    <nc r="E171"/>
  </rcc>
  <rcc rId="28004" sId="5">
    <oc r="E172">
      <v>39795</v>
    </oc>
    <nc r="E172"/>
  </rcc>
  <rcc rId="28005" sId="5">
    <oc r="E173">
      <v>19270</v>
    </oc>
    <nc r="E173"/>
  </rcc>
  <rcc rId="28006" sId="5">
    <oc r="E174">
      <v>10105</v>
    </oc>
    <nc r="E174"/>
  </rcc>
  <rcc rId="28007" sId="5">
    <oc r="E175">
      <v>52390</v>
    </oc>
    <nc r="E175"/>
  </rcc>
  <rcc rId="28008" sId="5">
    <oc r="E176">
      <v>45105</v>
    </oc>
    <nc r="E176"/>
  </rcc>
  <rcc rId="28009" sId="5">
    <oc r="E177">
      <v>33480</v>
    </oc>
    <nc r="E177"/>
  </rcc>
  <rcc rId="28010" sId="5">
    <oc r="E179">
      <v>49100</v>
    </oc>
    <nc r="E179"/>
  </rcc>
  <rcc rId="28011" sId="5">
    <oc r="E180">
      <v>38985</v>
    </oc>
    <nc r="E180"/>
  </rcc>
  <rcc rId="28012" sId="5">
    <oc r="E181">
      <v>9970</v>
    </oc>
    <nc r="E181"/>
  </rcc>
  <rcc rId="28013" sId="5">
    <oc r="E182">
      <v>8905</v>
    </oc>
    <nc r="E182"/>
  </rcc>
  <rcc rId="28014" sId="5">
    <oc r="E183">
      <v>31385</v>
    </oc>
    <nc r="E183"/>
  </rcc>
  <rcc rId="28015" sId="5">
    <oc r="E184">
      <v>23490</v>
    </oc>
    <nc r="E184"/>
  </rcc>
  <rcc rId="28016" sId="5">
    <oc r="E185">
      <v>10475</v>
    </oc>
    <nc r="E185"/>
  </rcc>
  <rcc rId="28017" sId="5">
    <oc r="E186">
      <v>18395</v>
    </oc>
    <nc r="E186"/>
  </rcc>
  <rcc rId="28018" sId="5">
    <oc r="E187">
      <v>40460</v>
    </oc>
    <nc r="E187"/>
  </rcc>
  <rcc rId="28019" sId="5">
    <oc r="E188">
      <v>13175</v>
    </oc>
    <nc r="E188"/>
  </rcc>
  <rcc rId="28020" sId="5">
    <oc r="E189">
      <v>122735</v>
    </oc>
    <nc r="E189"/>
  </rcc>
  <rcc rId="28021" sId="5">
    <oc r="E190">
      <v>7035</v>
    </oc>
    <nc r="E190"/>
  </rcc>
  <rcc rId="28022" sId="5">
    <oc r="E191">
      <v>25515</v>
    </oc>
    <nc r="E191"/>
  </rcc>
  <rcc rId="28023" sId="5">
    <oc r="E192">
      <v>33025</v>
    </oc>
    <nc r="E192"/>
  </rcc>
  <rcc rId="28024" sId="5">
    <oc r="E193">
      <v>26470</v>
    </oc>
    <nc r="E193"/>
  </rcc>
  <rcc rId="28025" sId="5">
    <oc r="E194">
      <v>10225</v>
    </oc>
    <nc r="E194"/>
  </rcc>
  <rcc rId="28026" sId="5">
    <oc r="E195">
      <v>10065</v>
    </oc>
    <nc r="E195"/>
  </rcc>
  <rcc rId="28027" sId="5">
    <oc r="E196">
      <v>22360</v>
    </oc>
    <nc r="E196"/>
  </rcc>
  <rcc rId="28028" sId="5">
    <oc r="E197">
      <v>9575</v>
    </oc>
    <nc r="E197"/>
  </rcc>
  <rcc rId="28029" sId="5">
    <oc r="E198">
      <v>17590</v>
    </oc>
    <nc r="E198"/>
  </rcc>
  <rcc rId="28030" sId="5">
    <oc r="E199">
      <v>16330</v>
    </oc>
    <nc r="E199"/>
  </rcc>
  <rcc rId="28031" sId="5">
    <oc r="E200">
      <v>22970</v>
    </oc>
    <nc r="E200"/>
  </rcc>
  <rcc rId="28032" sId="5">
    <oc r="E201">
      <v>15665</v>
    </oc>
    <nc r="E201"/>
  </rcc>
  <rcc rId="28033" sId="4">
    <oc r="E2" t="inlineStr">
      <is>
        <t>Апрель</t>
      </is>
    </oc>
    <nc r="E2" t="inlineStr">
      <is>
        <t>Май</t>
      </is>
    </nc>
  </rcc>
  <rcc rId="28034" sId="4">
    <oc r="D7">
      <v>8080</v>
    </oc>
    <nc r="D7">
      <v>8120</v>
    </nc>
  </rcc>
  <rcc rId="28035" sId="4">
    <oc r="D8">
      <v>50855</v>
    </oc>
    <nc r="D8">
      <v>51205</v>
    </nc>
  </rcc>
  <rcc rId="28036" sId="4">
    <oc r="D9">
      <v>4625</v>
    </oc>
    <nc r="D9">
      <v>4795</v>
    </nc>
  </rcc>
  <rcc rId="28037" sId="4">
    <oc r="D10">
      <v>21545</v>
    </oc>
    <nc r="D10">
      <v>21930</v>
    </nc>
  </rcc>
  <rcc rId="28038" sId="4">
    <oc r="D11">
      <v>13200</v>
    </oc>
    <nc r="D11">
      <v>13345</v>
    </nc>
  </rcc>
  <rcc rId="28039" sId="4">
    <oc r="D12">
      <v>45400</v>
    </oc>
    <nc r="D12">
      <v>45580</v>
    </nc>
  </rcc>
  <rcc rId="28040" sId="4">
    <oc r="D13">
      <v>17130</v>
    </oc>
    <nc r="D13">
      <v>17275</v>
    </nc>
  </rcc>
  <rcc rId="28041" sId="4">
    <oc r="D14">
      <v>9360</v>
    </oc>
    <nc r="D14">
      <v>9410</v>
    </nc>
  </rcc>
  <rcc rId="28042" sId="4">
    <oc r="D15">
      <v>26180</v>
    </oc>
    <nc r="D15">
      <v>26675</v>
    </nc>
  </rcc>
  <rcc rId="28043" sId="4">
    <oc r="D16">
      <v>25020</v>
    </oc>
    <nc r="D16">
      <v>25735</v>
    </nc>
  </rcc>
  <rcc rId="28044" sId="4">
    <oc r="D17">
      <v>29560</v>
    </oc>
    <nc r="D17">
      <v>29795</v>
    </nc>
  </rcc>
  <rcc rId="28045" sId="4">
    <oc r="D18">
      <v>31570</v>
    </oc>
    <nc r="D18">
      <v>31920</v>
    </nc>
  </rcc>
  <rcc rId="28046" sId="4">
    <oc r="D19">
      <v>52195</v>
    </oc>
    <nc r="D19">
      <v>52540</v>
    </nc>
  </rcc>
  <rcc rId="28047" sId="4">
    <oc r="D20">
      <v>3880</v>
    </oc>
    <nc r="D20">
      <v>4015</v>
    </nc>
  </rcc>
  <rcc rId="28048" sId="4">
    <oc r="D21">
      <v>8005</v>
    </oc>
    <nc r="D21">
      <v>8315</v>
    </nc>
  </rcc>
  <rcc rId="28049" sId="4">
    <oc r="D22">
      <v>21510</v>
    </oc>
    <nc r="D22">
      <v>21530</v>
    </nc>
  </rcc>
  <rcc rId="28050" sId="4">
    <oc r="D23">
      <v>49040</v>
    </oc>
    <nc r="D23">
      <v>49065</v>
    </nc>
  </rcc>
  <rcc rId="28051" sId="4">
    <oc r="D24">
      <v>28740</v>
    </oc>
    <nc r="D24">
      <v>29115</v>
    </nc>
  </rcc>
  <rcc rId="28052" sId="4">
    <oc r="D25">
      <v>33605</v>
    </oc>
    <nc r="D25">
      <v>33765</v>
    </nc>
  </rcc>
  <rcc rId="28053" sId="4">
    <oc r="D26">
      <v>16330</v>
    </oc>
    <nc r="D26">
      <v>16620</v>
    </nc>
  </rcc>
  <rcc rId="28054" sId="4">
    <oc r="D27">
      <v>14500</v>
    </oc>
    <nc r="D27">
      <v>14705</v>
    </nc>
  </rcc>
  <rcc rId="28055" sId="4">
    <oc r="D28">
      <v>57200</v>
    </oc>
    <nc r="D28">
      <v>57425</v>
    </nc>
  </rcc>
  <rcc rId="28056" sId="4">
    <oc r="D29">
      <v>33405</v>
    </oc>
    <nc r="D29">
      <v>33645</v>
    </nc>
  </rcc>
  <rcc rId="28057" sId="4">
    <oc r="D31">
      <v>20935</v>
    </oc>
    <nc r="D31">
      <v>21095</v>
    </nc>
  </rcc>
  <rcc rId="28058" sId="4">
    <oc r="D32">
      <v>28470</v>
    </oc>
    <nc r="D32">
      <v>28760</v>
    </nc>
  </rcc>
  <rcc rId="28059" sId="4">
    <oc r="D33">
      <v>37805</v>
    </oc>
    <nc r="D33">
      <v>37940</v>
    </nc>
  </rcc>
  <rcc rId="28060" sId="4">
    <oc r="D34">
      <v>17905</v>
    </oc>
    <nc r="D34">
      <v>18195</v>
    </nc>
  </rcc>
  <rcc rId="28061" sId="4">
    <oc r="D35">
      <v>11630</v>
    </oc>
    <nc r="D35">
      <v>11680</v>
    </nc>
  </rcc>
  <rcc rId="28062" sId="4">
    <oc r="D36">
      <v>46515</v>
    </oc>
    <nc r="D36">
      <v>47035</v>
    </nc>
  </rcc>
  <rcc rId="28063" sId="4">
    <oc r="D37">
      <v>38120</v>
    </oc>
    <nc r="D37">
      <v>38335</v>
    </nc>
  </rcc>
  <rcc rId="28064" sId="4">
    <oc r="D38">
      <v>11315</v>
    </oc>
    <nc r="D38">
      <v>11500</v>
    </nc>
  </rcc>
  <rcc rId="28065" sId="4">
    <oc r="D39">
      <v>42185</v>
    </oc>
    <nc r="D39">
      <v>42285</v>
    </nc>
  </rcc>
  <rcc rId="28066" sId="4">
    <oc r="D40">
      <v>37045</v>
    </oc>
    <nc r="D40">
      <v>37190</v>
    </nc>
  </rcc>
  <rcc rId="28067" sId="4">
    <oc r="D41">
      <v>4265</v>
    </oc>
    <nc r="D41">
      <v>4295</v>
    </nc>
  </rcc>
  <rcc rId="28068" sId="4">
    <oc r="D42">
      <v>98100</v>
    </oc>
    <nc r="D42">
      <v>98640</v>
    </nc>
  </rcc>
  <rcc rId="28069" sId="4">
    <oc r="D43">
      <v>8275</v>
    </oc>
    <nc r="D43">
      <v>8600</v>
    </nc>
  </rcc>
  <rcc rId="28070" sId="4">
    <oc r="D44">
      <v>1325</v>
    </oc>
    <nc r="D44">
      <v>1485</v>
    </nc>
  </rcc>
  <rcc rId="28071" sId="4">
    <oc r="D45">
      <v>86575</v>
    </oc>
    <nc r="D45">
      <v>86850</v>
    </nc>
  </rcc>
  <rcc rId="28072" sId="4">
    <oc r="D46">
      <v>8355</v>
    </oc>
    <nc r="D46">
      <v>8490</v>
    </nc>
  </rcc>
  <rcc rId="28073" sId="4">
    <oc r="D47">
      <v>10785</v>
    </oc>
    <nc r="D47">
      <v>10915</v>
    </nc>
  </rcc>
  <rcc rId="28074" sId="4">
    <oc r="D48">
      <v>54515</v>
    </oc>
    <nc r="D48">
      <v>54680</v>
    </nc>
  </rcc>
  <rcc rId="28075" sId="4">
    <oc r="D49">
      <v>13980</v>
    </oc>
    <nc r="D49">
      <v>14195</v>
    </nc>
  </rcc>
  <rcc rId="28076" sId="4">
    <oc r="D50">
      <v>31385</v>
    </oc>
    <nc r="D50">
      <v>31615</v>
    </nc>
  </rcc>
  <rcc rId="28077" sId="4">
    <oc r="D51">
      <v>14755</v>
    </oc>
    <nc r="D51">
      <v>14995</v>
    </nc>
  </rcc>
  <rcc rId="28078" sId="4">
    <oc r="D52">
      <v>9525</v>
    </oc>
    <nc r="D52">
      <v>9650</v>
    </nc>
  </rcc>
  <rcc rId="28079" sId="4">
    <oc r="D53">
      <v>19300</v>
    </oc>
    <nc r="D53">
      <v>19445</v>
    </nc>
  </rcc>
  <rcc rId="28080" sId="4">
    <oc r="D54">
      <v>5770</v>
    </oc>
    <nc r="D54">
      <v>5840</v>
    </nc>
  </rcc>
  <rcc rId="28081" sId="4">
    <oc r="D55">
      <v>52525</v>
    </oc>
    <nc r="D55">
      <v>52870</v>
    </nc>
  </rcc>
  <rcc rId="28082" sId="4">
    <oc r="D56">
      <v>49185</v>
    </oc>
    <nc r="D56">
      <v>50135</v>
    </nc>
  </rcc>
  <rcc rId="28083" sId="4">
    <oc r="D57">
      <v>5415</v>
    </oc>
    <nc r="D57">
      <v>5505</v>
    </nc>
  </rcc>
  <rcc rId="28084" sId="4">
    <oc r="D58">
      <v>28125</v>
    </oc>
    <nc r="D58">
      <v>28375</v>
    </nc>
  </rcc>
  <rcc rId="28085" sId="4">
    <oc r="D59">
      <v>12250</v>
    </oc>
    <nc r="D59">
      <v>12425</v>
    </nc>
  </rcc>
  <rcc rId="28086" sId="4">
    <oc r="E7">
      <v>8120</v>
    </oc>
    <nc r="E7"/>
  </rcc>
  <rcc rId="28087" sId="4">
    <oc r="E8">
      <v>51205</v>
    </oc>
    <nc r="E8"/>
  </rcc>
  <rcc rId="28088" sId="4">
    <oc r="E9">
      <v>4795</v>
    </oc>
    <nc r="E9"/>
  </rcc>
  <rcc rId="28089" sId="4">
    <oc r="E10">
      <v>21930</v>
    </oc>
    <nc r="E10"/>
  </rcc>
  <rcc rId="28090" sId="4">
    <oc r="E11">
      <v>13345</v>
    </oc>
    <nc r="E11"/>
  </rcc>
  <rcc rId="28091" sId="4">
    <oc r="E12">
      <v>45580</v>
    </oc>
    <nc r="E12"/>
  </rcc>
  <rcc rId="28092" sId="4">
    <oc r="E13">
      <v>17275</v>
    </oc>
    <nc r="E13"/>
  </rcc>
  <rcc rId="28093" sId="4">
    <oc r="E14">
      <v>9410</v>
    </oc>
    <nc r="E14"/>
  </rcc>
  <rcc rId="28094" sId="4">
    <oc r="E15">
      <v>26675</v>
    </oc>
    <nc r="E15"/>
  </rcc>
  <rcc rId="28095" sId="4">
    <oc r="E16">
      <v>25735</v>
    </oc>
    <nc r="E16"/>
  </rcc>
  <rcc rId="28096" sId="4">
    <oc r="E17">
      <v>29795</v>
    </oc>
    <nc r="E17"/>
  </rcc>
  <rcc rId="28097" sId="4">
    <oc r="E18">
      <v>31920</v>
    </oc>
    <nc r="E18"/>
  </rcc>
  <rcc rId="28098" sId="4">
    <oc r="E19">
      <v>52540</v>
    </oc>
    <nc r="E19"/>
  </rcc>
  <rcc rId="28099" sId="4">
    <oc r="E20">
      <v>4015</v>
    </oc>
    <nc r="E20"/>
  </rcc>
  <rcc rId="28100" sId="4">
    <oc r="E21">
      <v>8315</v>
    </oc>
    <nc r="E21"/>
  </rcc>
  <rcc rId="28101" sId="4">
    <oc r="E22">
      <v>21530</v>
    </oc>
    <nc r="E22"/>
  </rcc>
  <rcc rId="28102" sId="4">
    <oc r="E23">
      <v>49065</v>
    </oc>
    <nc r="E23"/>
  </rcc>
  <rcc rId="28103" sId="4">
    <oc r="E24">
      <v>29115</v>
    </oc>
    <nc r="E24"/>
  </rcc>
  <rcc rId="28104" sId="4">
    <oc r="E25">
      <v>33765</v>
    </oc>
    <nc r="E25"/>
  </rcc>
  <rcc rId="28105" sId="4">
    <oc r="E26">
      <v>16620</v>
    </oc>
    <nc r="E26"/>
  </rcc>
  <rcc rId="28106" sId="4">
    <oc r="E27">
      <v>14705</v>
    </oc>
    <nc r="E27"/>
  </rcc>
  <rcc rId="28107" sId="4">
    <oc r="E28">
      <v>57425</v>
    </oc>
    <nc r="E28"/>
  </rcc>
  <rcc rId="28108" sId="4">
    <oc r="E29">
      <v>33645</v>
    </oc>
    <nc r="E29"/>
  </rcc>
  <rcc rId="28109" sId="4">
    <oc r="E31">
      <v>21095</v>
    </oc>
    <nc r="E31"/>
  </rcc>
  <rcc rId="28110" sId="4">
    <oc r="E32">
      <v>28760</v>
    </oc>
    <nc r="E32"/>
  </rcc>
  <rcc rId="28111" sId="4">
    <oc r="E33">
      <v>37940</v>
    </oc>
    <nc r="E33"/>
  </rcc>
  <rcc rId="28112" sId="4">
    <oc r="E34">
      <v>18195</v>
    </oc>
    <nc r="E34"/>
  </rcc>
  <rcc rId="28113" sId="4">
    <oc r="E35">
      <v>11680</v>
    </oc>
    <nc r="E35"/>
  </rcc>
  <rcc rId="28114" sId="4">
    <oc r="E36">
      <v>47035</v>
    </oc>
    <nc r="E36"/>
  </rcc>
  <rcc rId="28115" sId="4">
    <oc r="E37">
      <v>38335</v>
    </oc>
    <nc r="E37"/>
  </rcc>
  <rcc rId="28116" sId="4">
    <oc r="E38">
      <v>11500</v>
    </oc>
    <nc r="E38"/>
  </rcc>
  <rcc rId="28117" sId="4">
    <oc r="E39">
      <v>42285</v>
    </oc>
    <nc r="E39"/>
  </rcc>
  <rcc rId="28118" sId="4">
    <oc r="E40">
      <v>37190</v>
    </oc>
    <nc r="E40"/>
  </rcc>
  <rcc rId="28119" sId="4">
    <oc r="E41">
      <v>4295</v>
    </oc>
    <nc r="E41"/>
  </rcc>
  <rcc rId="28120" sId="4">
    <oc r="E42">
      <v>98640</v>
    </oc>
    <nc r="E42"/>
  </rcc>
  <rcc rId="28121" sId="4">
    <oc r="E43">
      <v>8600</v>
    </oc>
    <nc r="E43"/>
  </rcc>
  <rcc rId="28122" sId="4">
    <oc r="E44">
      <v>1485</v>
    </oc>
    <nc r="E44"/>
  </rcc>
  <rcc rId="28123" sId="4">
    <oc r="E45">
      <v>86850</v>
    </oc>
    <nc r="E45"/>
  </rcc>
  <rcc rId="28124" sId="4">
    <oc r="E46">
      <v>8490</v>
    </oc>
    <nc r="E46"/>
  </rcc>
  <rcc rId="28125" sId="4">
    <oc r="E47">
      <v>10915</v>
    </oc>
    <nc r="E47"/>
  </rcc>
  <rcc rId="28126" sId="4">
    <oc r="E48">
      <v>54680</v>
    </oc>
    <nc r="E48"/>
  </rcc>
  <rcc rId="28127" sId="4">
    <oc r="E49">
      <v>14195</v>
    </oc>
    <nc r="E49"/>
  </rcc>
  <rcc rId="28128" sId="4">
    <oc r="E50">
      <v>31615</v>
    </oc>
    <nc r="E50"/>
  </rcc>
  <rcc rId="28129" sId="4">
    <oc r="E51">
      <v>14995</v>
    </oc>
    <nc r="E51"/>
  </rcc>
  <rcc rId="28130" sId="4">
    <oc r="E52">
      <v>9650</v>
    </oc>
    <nc r="E52"/>
  </rcc>
  <rcc rId="28131" sId="4">
    <oc r="E53">
      <v>19445</v>
    </oc>
    <nc r="E53"/>
  </rcc>
  <rcc rId="28132" sId="4">
    <oc r="E54">
      <v>5840</v>
    </oc>
    <nc r="E54"/>
  </rcc>
  <rcc rId="28133" sId="4">
    <oc r="E55">
      <v>52870</v>
    </oc>
    <nc r="E55"/>
  </rcc>
  <rcc rId="28134" sId="4">
    <oc r="E56">
      <v>50135</v>
    </oc>
    <nc r="E56"/>
  </rcc>
  <rcc rId="28135" sId="4">
    <oc r="E57">
      <v>5505</v>
    </oc>
    <nc r="E57"/>
  </rcc>
  <rcc rId="28136" sId="4">
    <oc r="E58">
      <v>28375</v>
    </oc>
    <nc r="E58"/>
  </rcc>
  <rcc rId="28137" sId="4">
    <oc r="E59">
      <v>12425</v>
    </oc>
    <nc r="E59"/>
  </rcc>
  <rcc rId="28138" sId="3">
    <oc r="E2" t="inlineStr">
      <is>
        <t>Апрель</t>
      </is>
    </oc>
    <nc r="E2" t="inlineStr">
      <is>
        <t>Май</t>
      </is>
    </nc>
  </rcc>
  <rcc rId="28139" sId="3">
    <oc r="D7">
      <v>12790</v>
    </oc>
    <nc r="D7">
      <v>12955</v>
    </nc>
  </rcc>
  <rcc rId="28140" sId="3">
    <oc r="D8">
      <v>540</v>
    </oc>
    <nc r="D8">
      <v>595</v>
    </nc>
  </rcc>
  <rcc rId="28141" sId="3">
    <oc r="D9">
      <v>14730</v>
    </oc>
    <nc r="D9">
      <v>14830</v>
    </nc>
  </rcc>
  <rcc rId="28142" sId="3">
    <oc r="D10">
      <v>13130</v>
    </oc>
    <nc r="D10">
      <v>13330</v>
    </nc>
  </rcc>
  <rcc rId="28143" sId="3">
    <oc r="D11">
      <v>880</v>
    </oc>
    <nc r="D11">
      <v>895</v>
    </nc>
  </rcc>
  <rcc rId="28144" sId="3">
    <oc r="D12">
      <v>28470</v>
    </oc>
    <nc r="D12">
      <v>28605</v>
    </nc>
  </rcc>
  <rcc rId="28145" sId="3">
    <oc r="D13">
      <v>10205</v>
    </oc>
    <nc r="D13">
      <v>10455</v>
    </nc>
  </rcc>
  <rcc rId="28146" sId="3">
    <oc r="D14">
      <v>17530</v>
    </oc>
    <nc r="D14">
      <v>17755</v>
    </nc>
  </rcc>
  <rcc rId="28147" sId="3">
    <oc r="D15">
      <v>2920</v>
    </oc>
    <nc r="D15">
      <v>3175</v>
    </nc>
  </rcc>
  <rcc rId="28148" sId="3">
    <oc r="D16">
      <v>76875</v>
    </oc>
    <nc r="D16">
      <v>76995</v>
    </nc>
  </rcc>
  <rcc rId="28149" sId="3">
    <oc r="D17">
      <v>38835</v>
    </oc>
    <nc r="D17">
      <v>39365</v>
    </nc>
  </rcc>
  <rcc rId="28150" sId="3">
    <oc r="D18">
      <v>14675</v>
    </oc>
    <nc r="D18">
      <v>14835</v>
    </nc>
  </rcc>
  <rcc rId="28151" sId="3">
    <oc r="D19">
      <v>150680</v>
    </oc>
    <nc r="D19">
      <v>151770</v>
    </nc>
  </rcc>
  <rcc rId="28152" sId="3">
    <oc r="D20">
      <v>5965</v>
    </oc>
    <nc r="D20">
      <v>5980</v>
    </nc>
  </rcc>
  <rcc rId="28153" sId="3">
    <oc r="D21">
      <v>12620</v>
    </oc>
    <nc r="D21">
      <v>12850</v>
    </nc>
  </rcc>
  <rcc rId="28154" sId="3">
    <oc r="D22">
      <v>12730</v>
    </oc>
    <nc r="D22">
      <v>12855</v>
    </nc>
  </rcc>
  <rcc rId="28155" sId="3">
    <oc r="D23">
      <v>37820</v>
    </oc>
    <nc r="D23">
      <v>37950</v>
    </nc>
  </rcc>
  <rcc rId="28156" sId="3">
    <oc r="D24">
      <v>52785</v>
    </oc>
    <nc r="D24">
      <v>53105</v>
    </nc>
  </rcc>
  <rcc rId="28157" sId="3">
    <oc r="D25">
      <v>11720</v>
    </oc>
    <nc r="D25">
      <v>11765</v>
    </nc>
  </rcc>
  <rcc rId="28158" sId="3">
    <oc r="D27">
      <v>27520</v>
    </oc>
    <nc r="D27">
      <v>29210</v>
    </nc>
  </rcc>
  <rcc rId="28159" sId="3">
    <oc r="D28">
      <v>30715</v>
    </oc>
    <nc r="D28">
      <v>31000</v>
    </nc>
  </rcc>
  <rcc rId="28160" sId="3">
    <oc r="D29">
      <v>31260</v>
    </oc>
    <nc r="D29">
      <v>31430</v>
    </nc>
  </rcc>
  <rcc rId="28161" sId="3">
    <oc r="D30">
      <v>29245</v>
    </oc>
    <nc r="D30">
      <v>29625</v>
    </nc>
  </rcc>
  <rcc rId="28162" sId="3">
    <oc r="D31">
      <v>62315</v>
    </oc>
    <nc r="D31">
      <v>62890</v>
    </nc>
  </rcc>
  <rcc rId="28163" sId="3">
    <oc r="E7">
      <v>12955</v>
    </oc>
    <nc r="E7"/>
  </rcc>
  <rcc rId="28164" sId="3">
    <oc r="E8">
      <v>595</v>
    </oc>
    <nc r="E8"/>
  </rcc>
  <rcc rId="28165" sId="3">
    <oc r="E9">
      <v>14830</v>
    </oc>
    <nc r="E9"/>
  </rcc>
  <rcc rId="28166" sId="3">
    <oc r="E10">
      <v>13330</v>
    </oc>
    <nc r="E10"/>
  </rcc>
  <rcc rId="28167" sId="3">
    <oc r="E11">
      <v>895</v>
    </oc>
    <nc r="E11"/>
  </rcc>
  <rcc rId="28168" sId="3">
    <oc r="E12">
      <v>28605</v>
    </oc>
    <nc r="E12"/>
  </rcc>
  <rcc rId="28169" sId="3">
    <oc r="E13">
      <v>10455</v>
    </oc>
    <nc r="E13"/>
  </rcc>
  <rcc rId="28170" sId="3">
    <oc r="E14">
      <v>17755</v>
    </oc>
    <nc r="E14"/>
  </rcc>
  <rcc rId="28171" sId="3">
    <oc r="E15">
      <v>3175</v>
    </oc>
    <nc r="E15"/>
  </rcc>
  <rcc rId="28172" sId="3">
    <oc r="E16">
      <v>76995</v>
    </oc>
    <nc r="E16"/>
  </rcc>
  <rcc rId="28173" sId="3">
    <oc r="E17">
      <v>39365</v>
    </oc>
    <nc r="E17"/>
  </rcc>
  <rcc rId="28174" sId="3">
    <oc r="E18">
      <v>14835</v>
    </oc>
    <nc r="E18"/>
  </rcc>
  <rcc rId="28175" sId="3">
    <oc r="E19">
      <v>151770</v>
    </oc>
    <nc r="E19"/>
  </rcc>
  <rcc rId="28176" sId="3">
    <oc r="E20">
      <v>5980</v>
    </oc>
    <nc r="E20"/>
  </rcc>
  <rcc rId="28177" sId="3">
    <oc r="E21">
      <v>12850</v>
    </oc>
    <nc r="E21"/>
  </rcc>
  <rcc rId="28178" sId="3">
    <oc r="E22">
      <v>12855</v>
    </oc>
    <nc r="E22"/>
  </rcc>
  <rcc rId="28179" sId="3">
    <oc r="E23">
      <v>37950</v>
    </oc>
    <nc r="E23"/>
  </rcc>
  <rcc rId="28180" sId="3">
    <oc r="E24">
      <v>53105</v>
    </oc>
    <nc r="E24"/>
  </rcc>
  <rcc rId="28181" sId="3">
    <oc r="E25">
      <v>11765</v>
    </oc>
    <nc r="E25"/>
  </rcc>
  <rcc rId="28182" sId="3">
    <oc r="E26">
      <v>15</v>
    </oc>
    <nc r="E26"/>
  </rcc>
  <rcc rId="28183" sId="3">
    <oc r="E27">
      <v>29210</v>
    </oc>
    <nc r="E27"/>
  </rcc>
  <rcc rId="28184" sId="3">
    <oc r="E28">
      <v>31000</v>
    </oc>
    <nc r="E28"/>
  </rcc>
  <rcc rId="28185" sId="3">
    <oc r="E29">
      <v>31430</v>
    </oc>
    <nc r="E29"/>
  </rcc>
  <rcc rId="28186" sId="3">
    <oc r="E30">
      <v>29625</v>
    </oc>
    <nc r="E30"/>
  </rcc>
  <rcc rId="28187" sId="3">
    <oc r="E31">
      <v>62890</v>
    </oc>
    <nc r="E31"/>
  </rcc>
  <rcc rId="28188" sId="2">
    <oc r="E2" t="inlineStr">
      <is>
        <t>Апрель</t>
      </is>
    </oc>
    <nc r="E2" t="inlineStr">
      <is>
        <t>Май</t>
      </is>
    </nc>
  </rcc>
  <rcc rId="28189" sId="2">
    <oc r="D7">
      <v>22595</v>
    </oc>
    <nc r="D7">
      <v>22730</v>
    </nc>
  </rcc>
  <rcc rId="28190" sId="2">
    <oc r="D8">
      <v>19615</v>
    </oc>
    <nc r="D8">
      <v>19830</v>
    </nc>
  </rcc>
  <rcc rId="28191" sId="2">
    <oc r="D9">
      <v>23395</v>
    </oc>
    <nc r="D9">
      <v>23455</v>
    </nc>
  </rcc>
  <rcc rId="28192" sId="2">
    <oc r="D10">
      <v>109620</v>
    </oc>
    <nc r="D10">
      <v>110490</v>
    </nc>
  </rcc>
  <rcc rId="28193" sId="2">
    <oc r="D11">
      <v>26345</v>
    </oc>
    <nc r="D11">
      <v>26465</v>
    </nc>
  </rcc>
  <rcc rId="28194" sId="2">
    <oc r="D12">
      <v>20015</v>
    </oc>
    <nc r="D12">
      <v>20110</v>
    </nc>
  </rcc>
  <rcc rId="28195" sId="2">
    <oc r="D13">
      <v>28685</v>
    </oc>
    <nc r="D13">
      <v>29200</v>
    </nc>
  </rcc>
  <rcc rId="28196" sId="2">
    <oc r="D14">
      <v>20760</v>
    </oc>
    <nc r="D14">
      <v>20935</v>
    </nc>
  </rcc>
  <rcc rId="28197" sId="2">
    <oc r="D15">
      <v>39210</v>
    </oc>
    <nc r="D15">
      <v>39560</v>
    </nc>
  </rcc>
  <rcc rId="28198" sId="2">
    <oc r="D16">
      <v>43305</v>
    </oc>
    <nc r="D16">
      <v>43345</v>
    </nc>
  </rcc>
  <rcc rId="28199" sId="2">
    <oc r="D17">
      <v>32605</v>
    </oc>
    <nc r="D17">
      <v>32985</v>
    </nc>
  </rcc>
  <rcc rId="28200" sId="2">
    <oc r="D18">
      <v>15795</v>
    </oc>
    <nc r="D18">
      <v>16020</v>
    </nc>
  </rcc>
  <rcc rId="28201" sId="2">
    <oc r="D19">
      <v>2390</v>
    </oc>
    <nc r="D19">
      <v>2450</v>
    </nc>
  </rcc>
  <rcc rId="28202" sId="2">
    <oc r="D20">
      <v>2165</v>
    </oc>
    <nc r="D20">
      <v>2275</v>
    </nc>
  </rcc>
  <rcc rId="28203" sId="2">
    <oc r="D21">
      <v>26825</v>
    </oc>
    <nc r="D21">
      <v>27300</v>
    </nc>
  </rcc>
  <rcc rId="28204" sId="2">
    <oc r="D22">
      <v>6560</v>
    </oc>
    <nc r="D22">
      <v>6725</v>
    </nc>
  </rcc>
  <rcc rId="28205" sId="2">
    <oc r="D23">
      <v>420</v>
    </oc>
    <nc r="D23">
      <v>525</v>
    </nc>
  </rcc>
  <rcc rId="28206" sId="2">
    <oc r="D24">
      <v>7395</v>
    </oc>
    <nc r="D24">
      <v>7635</v>
    </nc>
  </rcc>
  <rcc rId="28207" sId="2">
    <oc r="D25">
      <v>13810</v>
    </oc>
    <nc r="D25">
      <v>13955</v>
    </nc>
  </rcc>
  <rcc rId="28208" sId="2">
    <oc r="D26">
      <v>12470</v>
    </oc>
    <nc r="D26">
      <v>12665</v>
    </nc>
  </rcc>
  <rcc rId="28209" sId="2">
    <oc r="D27">
      <v>49240</v>
    </oc>
    <nc r="D27">
      <v>49445</v>
    </nc>
  </rcc>
  <rcc rId="28210" sId="2">
    <oc r="D28">
      <v>11675</v>
    </oc>
    <nc r="D28">
      <v>11815</v>
    </nc>
  </rcc>
  <rcc rId="28211" sId="2">
    <oc r="D29">
      <v>60540</v>
    </oc>
    <nc r="D29">
      <v>61775</v>
    </nc>
  </rcc>
  <rcc rId="28212" sId="2">
    <oc r="D30">
      <v>7585</v>
    </oc>
    <nc r="D30">
      <v>7780</v>
    </nc>
  </rcc>
  <rcc rId="28213" sId="2">
    <oc r="D31">
      <v>2345</v>
    </oc>
    <nc r="D31">
      <v>2390</v>
    </nc>
  </rcc>
  <rcc rId="28214" sId="2">
    <oc r="D32">
      <v>24960</v>
    </oc>
    <nc r="D32">
      <v>25090</v>
    </nc>
  </rcc>
  <rcc rId="28215" sId="2">
    <oc r="D34">
      <v>46345</v>
    </oc>
    <nc r="D34">
      <v>46730</v>
    </nc>
  </rcc>
  <rcc rId="28216" sId="2">
    <oc r="D35">
      <v>55580</v>
    </oc>
    <nc r="D35">
      <v>55735</v>
    </nc>
  </rcc>
  <rcc rId="28217" sId="2">
    <oc r="D36">
      <v>13625</v>
    </oc>
    <nc r="D36">
      <v>13795</v>
    </nc>
  </rcc>
  <rcc rId="28218" sId="2">
    <oc r="D37">
      <v>34965</v>
    </oc>
    <nc r="D37">
      <v>35230</v>
    </nc>
  </rcc>
  <rcc rId="28219" sId="2">
    <oc r="D38">
      <v>40105</v>
    </oc>
    <nc r="D38">
      <v>40655</v>
    </nc>
  </rcc>
  <rcc rId="28220" sId="2">
    <oc r="D39">
      <v>30175</v>
    </oc>
    <nc r="D39">
      <v>30485</v>
    </nc>
  </rcc>
  <rcc rId="28221" sId="2">
    <oc r="D40">
      <v>28725</v>
    </oc>
    <nc r="D40">
      <v>28970</v>
    </nc>
  </rcc>
  <rcc rId="28222" sId="2">
    <oc r="D41">
      <v>30180</v>
    </oc>
    <nc r="D41">
      <v>30460</v>
    </nc>
  </rcc>
  <rcc rId="28223" sId="2">
    <oc r="D42">
      <v>30880</v>
    </oc>
    <nc r="D42">
      <v>30995</v>
    </nc>
  </rcc>
  <rcc rId="28224" sId="2">
    <oc r="D43">
      <v>5610</v>
    </oc>
    <nc r="D43">
      <v>5730</v>
    </nc>
  </rcc>
  <rcc rId="28225" sId="2">
    <oc r="D44">
      <v>32690</v>
    </oc>
    <nc r="D44">
      <v>32920</v>
    </nc>
  </rcc>
  <rcc rId="28226" sId="2">
    <oc r="D45">
      <v>21925</v>
    </oc>
    <nc r="D45">
      <v>22385</v>
    </nc>
  </rcc>
  <rcc rId="28227" sId="2">
    <oc r="D46">
      <v>41045</v>
    </oc>
    <nc r="D46">
      <v>41445</v>
    </nc>
  </rcc>
  <rcc rId="28228" sId="2">
    <oc r="D47">
      <v>51705</v>
    </oc>
    <nc r="D47">
      <v>51990</v>
    </nc>
  </rcc>
  <rcc rId="28229" sId="2">
    <oc r="D48">
      <v>41455</v>
    </oc>
    <nc r="D48">
      <v>41600</v>
    </nc>
  </rcc>
  <rcc rId="28230" sId="2">
    <oc r="D49">
      <v>88425</v>
    </oc>
    <nc r="D49">
      <v>88655</v>
    </nc>
  </rcc>
  <rcc rId="28231" sId="2">
    <oc r="D50">
      <v>75660</v>
    </oc>
    <nc r="D50">
      <v>76395</v>
    </nc>
  </rcc>
  <rcc rId="28232" sId="2">
    <oc r="D51">
      <v>9180</v>
    </oc>
    <nc r="D51">
      <v>9345</v>
    </nc>
  </rcc>
  <rcc rId="28233" sId="2">
    <oc r="D52">
      <v>11025</v>
    </oc>
    <nc r="D52">
      <v>11140</v>
    </nc>
  </rcc>
  <rcc rId="28234" sId="2">
    <oc r="D53">
      <v>20035</v>
    </oc>
    <nc r="D53">
      <v>20315</v>
    </nc>
  </rcc>
  <rcc rId="28235" sId="2">
    <oc r="D54">
      <v>10805</v>
    </oc>
    <nc r="D54">
      <v>10990</v>
    </nc>
  </rcc>
  <rcc rId="28236" sId="2">
    <oc r="D55">
      <v>44455</v>
    </oc>
    <nc r="D55">
      <v>44595</v>
    </nc>
  </rcc>
  <rcc rId="28237" sId="2">
    <oc r="D56">
      <v>10755</v>
    </oc>
    <nc r="D56">
      <v>10875</v>
    </nc>
  </rcc>
  <rcc rId="28238" sId="2">
    <oc r="D58">
      <v>22815</v>
    </oc>
    <nc r="D58">
      <v>22995</v>
    </nc>
  </rcc>
  <rcc rId="28239" sId="2">
    <oc r="D59">
      <v>22380</v>
    </oc>
    <nc r="D59">
      <v>22555</v>
    </nc>
  </rcc>
  <rcc rId="28240" sId="2">
    <oc r="D60">
      <v>12845</v>
    </oc>
    <nc r="D60">
      <v>13005</v>
    </nc>
  </rcc>
  <rcc rId="28241" sId="2">
    <oc r="D61">
      <v>69935</v>
    </oc>
    <nc r="D61">
      <v>70135</v>
    </nc>
  </rcc>
  <rcc rId="28242" sId="2">
    <oc r="D62">
      <v>13475</v>
    </oc>
    <nc r="D62">
      <v>13580</v>
    </nc>
  </rcc>
  <rcc rId="28243" sId="2">
    <oc r="D63">
      <v>2115</v>
    </oc>
    <nc r="D63">
      <v>2120</v>
    </nc>
  </rcc>
  <rcc rId="28244" sId="2">
    <oc r="D64">
      <v>20095</v>
    </oc>
    <nc r="D64">
      <v>20210</v>
    </nc>
  </rcc>
  <rcc rId="28245" sId="2">
    <oc r="D65">
      <v>64235</v>
    </oc>
    <nc r="D65">
      <v>64790</v>
    </nc>
  </rcc>
  <rcc rId="28246" sId="2">
    <oc r="D66">
      <v>29395</v>
    </oc>
    <nc r="D66">
      <v>29650</v>
    </nc>
  </rcc>
  <rcc rId="28247" sId="2">
    <oc r="D67">
      <v>7505</v>
    </oc>
    <nc r="D67">
      <v>7595</v>
    </nc>
  </rcc>
  <rcc rId="28248" sId="2">
    <oc r="D68">
      <v>26155</v>
    </oc>
    <nc r="D68">
      <v>26370</v>
    </nc>
  </rcc>
  <rcc rId="28249" sId="2">
    <oc r="D69">
      <v>54395</v>
    </oc>
    <nc r="D69">
      <v>54600</v>
    </nc>
  </rcc>
  <rcc rId="28250" sId="2">
    <oc r="D70">
      <v>85565</v>
    </oc>
    <nc r="D70">
      <v>85905</v>
    </nc>
  </rcc>
  <rcc rId="28251" sId="2">
    <oc r="D71">
      <v>36365</v>
    </oc>
    <nc r="D71">
      <v>36480</v>
    </nc>
  </rcc>
  <rcc rId="28252" sId="2">
    <oc r="D72">
      <v>5450</v>
    </oc>
    <nc r="D72">
      <v>5650</v>
    </nc>
  </rcc>
  <rcc rId="28253" sId="2">
    <oc r="D73">
      <v>54915</v>
    </oc>
    <nc r="D73">
      <v>55650</v>
    </nc>
  </rcc>
  <rcc rId="28254" sId="2">
    <oc r="D74">
      <v>9365</v>
    </oc>
    <nc r="D74">
      <v>9405</v>
    </nc>
  </rcc>
  <rcc rId="28255" sId="2">
    <oc r="D76">
      <v>25600</v>
    </oc>
    <nc r="D76">
      <v>25775</v>
    </nc>
  </rcc>
  <rcc rId="28256" sId="2">
    <oc r="D77">
      <v>17450</v>
    </oc>
    <nc r="D77">
      <v>17770</v>
    </nc>
  </rcc>
  <rcc rId="28257" sId="2">
    <oc r="D78">
      <v>35750</v>
    </oc>
    <nc r="D78">
      <v>36095</v>
    </nc>
  </rcc>
  <rcc rId="28258" sId="2">
    <oc r="D79">
      <v>7425</v>
    </oc>
    <nc r="D79">
      <v>7565</v>
    </nc>
  </rcc>
  <rcc rId="28259" sId="2">
    <oc r="D80">
      <v>27970</v>
    </oc>
    <nc r="D80">
      <v>28075</v>
    </nc>
  </rcc>
  <rcc rId="28260" sId="2">
    <oc r="D81">
      <v>9785</v>
    </oc>
    <nc r="D81">
      <v>10025</v>
    </nc>
  </rcc>
  <rcc rId="28261" sId="2">
    <oc r="D83">
      <v>7435</v>
    </oc>
    <nc r="D83">
      <v>7545</v>
    </nc>
  </rcc>
  <rcc rId="28262" sId="2">
    <oc r="D84">
      <v>11820</v>
    </oc>
    <nc r="D84">
      <v>12000</v>
    </nc>
  </rcc>
  <rcc rId="28263" sId="2">
    <oc r="D85">
      <v>9160</v>
    </oc>
    <nc r="D85">
      <v>9335</v>
    </nc>
  </rcc>
  <rcc rId="28264" sId="2">
    <oc r="D86">
      <v>36245</v>
    </oc>
    <nc r="D86">
      <v>36870</v>
    </nc>
  </rcc>
  <rcc rId="28265" sId="2">
    <oc r="D87">
      <v>35305</v>
    </oc>
    <nc r="D87">
      <v>35455</v>
    </nc>
  </rcc>
  <rcc rId="28266" sId="2">
    <oc r="D88">
      <v>18675</v>
    </oc>
    <nc r="D88">
      <v>18770</v>
    </nc>
  </rcc>
  <rcc rId="28267" sId="2">
    <oc r="D89">
      <v>67375</v>
    </oc>
    <nc r="D89">
      <v>67570</v>
    </nc>
  </rcc>
  <rcc rId="28268" sId="2">
    <oc r="D90">
      <v>59960</v>
    </oc>
    <nc r="D90">
      <v>60270</v>
    </nc>
  </rcc>
  <rcc rId="28269" sId="2">
    <oc r="D91">
      <v>12785</v>
    </oc>
    <nc r="D91">
      <v>13025</v>
    </nc>
  </rcc>
  <rcc rId="28270" sId="2">
    <oc r="D92">
      <v>12210</v>
    </oc>
    <nc r="D92">
      <v>12290</v>
    </nc>
  </rcc>
  <rcc rId="28271" sId="2">
    <oc r="D94">
      <v>35935</v>
    </oc>
    <nc r="D94">
      <v>36170</v>
    </nc>
  </rcc>
  <rcc rId="28272" sId="2">
    <oc r="D95">
      <v>13750</v>
    </oc>
    <nc r="D95">
      <v>13760</v>
    </nc>
  </rcc>
  <rcc rId="28273" sId="2">
    <oc r="D96">
      <v>40975</v>
    </oc>
    <nc r="D96">
      <v>41145</v>
    </nc>
  </rcc>
  <rcc rId="28274" sId="2">
    <oc r="D97">
      <v>24475</v>
    </oc>
    <nc r="D97">
      <v>24590</v>
    </nc>
  </rcc>
  <rcc rId="28275" sId="2">
    <oc r="D98">
      <v>9725</v>
    </oc>
    <nc r="D98">
      <v>9995</v>
    </nc>
  </rcc>
  <rcc rId="28276" sId="2">
    <oc r="D99">
      <v>12315</v>
    </oc>
    <nc r="D99">
      <v>12360</v>
    </nc>
  </rcc>
  <rcc rId="28277" sId="2">
    <oc r="D100">
      <v>4750</v>
    </oc>
    <nc r="D100">
      <v>4820</v>
    </nc>
  </rcc>
  <rcc rId="28278" sId="2">
    <oc r="D101">
      <v>13155</v>
    </oc>
    <nc r="D101">
      <v>13335</v>
    </nc>
  </rcc>
  <rcc rId="28279" sId="2">
    <oc r="D102">
      <v>51650</v>
    </oc>
    <nc r="D102">
      <v>51880</v>
    </nc>
  </rcc>
  <rcc rId="28280" sId="2">
    <oc r="D103">
      <v>6300</v>
    </oc>
    <nc r="D103">
      <v>6370</v>
    </nc>
  </rcc>
  <rcc rId="28281" sId="2">
    <oc r="D104">
      <v>21675</v>
    </oc>
    <nc r="D104">
      <v>21905</v>
    </nc>
  </rcc>
  <rcc rId="28282" sId="2">
    <oc r="D105">
      <v>20575</v>
    </oc>
    <nc r="D105">
      <v>20635</v>
    </nc>
  </rcc>
  <rcc rId="28283" sId="2">
    <oc r="D106">
      <v>89925</v>
    </oc>
    <nc r="D106">
      <v>89995</v>
    </nc>
  </rcc>
  <rcc rId="28284" sId="2">
    <oc r="D108">
      <v>29710</v>
    </oc>
    <nc r="D108">
      <v>29895</v>
    </nc>
  </rcc>
  <rcc rId="28285" sId="2">
    <oc r="D109">
      <v>19825</v>
    </oc>
    <nc r="D109">
      <v>20145</v>
    </nc>
  </rcc>
  <rcc rId="28286" sId="2">
    <oc r="D110">
      <v>9665</v>
    </oc>
    <nc r="D110">
      <v>9975</v>
    </nc>
  </rcc>
  <rcc rId="28287" sId="2">
    <oc r="D111">
      <v>23515</v>
    </oc>
    <nc r="D111">
      <v>23670</v>
    </nc>
  </rcc>
  <rcc rId="28288" sId="2">
    <oc r="D113">
      <v>55955</v>
    </oc>
    <nc r="D113">
      <v>56160</v>
    </nc>
  </rcc>
  <rcc rId="28289" sId="2">
    <oc r="D114">
      <v>15225</v>
    </oc>
    <nc r="D114">
      <v>15355</v>
    </nc>
  </rcc>
  <rcc rId="28290" sId="2">
    <oc r="D115">
      <v>47905</v>
    </oc>
    <nc r="D115">
      <v>48065</v>
    </nc>
  </rcc>
  <rcc rId="28291" sId="2">
    <oc r="D116">
      <v>20380</v>
    </oc>
    <nc r="D116">
      <v>20540</v>
    </nc>
  </rcc>
  <rcc rId="28292" sId="2">
    <oc r="D117">
      <v>7975</v>
    </oc>
    <nc r="D117">
      <v>8115</v>
    </nc>
  </rcc>
  <rcc rId="28293" sId="2">
    <oc r="E6">
      <v>1040</v>
    </oc>
    <nc r="E6"/>
  </rcc>
  <rcc rId="28294" sId="2">
    <oc r="E7">
      <v>22730</v>
    </oc>
    <nc r="E7"/>
  </rcc>
  <rcc rId="28295" sId="2">
    <oc r="E8">
      <v>19830</v>
    </oc>
    <nc r="E8"/>
  </rcc>
  <rcc rId="28296" sId="2">
    <oc r="E9">
      <v>23455</v>
    </oc>
    <nc r="E9"/>
  </rcc>
  <rcc rId="28297" sId="2">
    <oc r="E10">
      <v>110490</v>
    </oc>
    <nc r="E10"/>
  </rcc>
  <rcc rId="28298" sId="2">
    <oc r="E11">
      <v>26465</v>
    </oc>
    <nc r="E11"/>
  </rcc>
  <rcc rId="28299" sId="2">
    <oc r="E12">
      <v>20110</v>
    </oc>
    <nc r="E12"/>
  </rcc>
  <rcc rId="28300" sId="2">
    <oc r="E13">
      <v>29200</v>
    </oc>
    <nc r="E13"/>
  </rcc>
  <rcc rId="28301" sId="2">
    <oc r="E14">
      <v>20935</v>
    </oc>
    <nc r="E14"/>
  </rcc>
  <rcc rId="28302" sId="2">
    <oc r="E15">
      <v>39560</v>
    </oc>
    <nc r="E15"/>
  </rcc>
  <rcc rId="28303" sId="2">
    <oc r="E16">
      <v>43345</v>
    </oc>
    <nc r="E16"/>
  </rcc>
  <rcc rId="28304" sId="2">
    <oc r="E17">
      <v>32985</v>
    </oc>
    <nc r="E17"/>
  </rcc>
  <rcc rId="28305" sId="2">
    <oc r="E18">
      <v>16020</v>
    </oc>
    <nc r="E18"/>
  </rcc>
  <rcc rId="28306" sId="2">
    <oc r="E19">
      <v>2450</v>
    </oc>
    <nc r="E19"/>
  </rcc>
  <rcc rId="28307" sId="2">
    <oc r="E20">
      <v>2275</v>
    </oc>
    <nc r="E20"/>
  </rcc>
  <rcc rId="28308" sId="2">
    <oc r="E21">
      <v>27300</v>
    </oc>
    <nc r="E21"/>
  </rcc>
  <rcc rId="28309" sId="2">
    <oc r="E22">
      <v>6725</v>
    </oc>
    <nc r="E22"/>
  </rcc>
  <rcc rId="28310" sId="2">
    <oc r="E23">
      <v>525</v>
    </oc>
    <nc r="E23"/>
  </rcc>
  <rcc rId="28311" sId="2">
    <oc r="E24">
      <v>7635</v>
    </oc>
    <nc r="E24"/>
  </rcc>
  <rcc rId="28312" sId="2">
    <oc r="E25">
      <v>13955</v>
    </oc>
    <nc r="E25"/>
  </rcc>
  <rcc rId="28313" sId="2">
    <oc r="E26">
      <v>12665</v>
    </oc>
    <nc r="E26"/>
  </rcc>
  <rcc rId="28314" sId="2">
    <oc r="E27">
      <v>49445</v>
    </oc>
    <nc r="E27"/>
  </rcc>
  <rcc rId="28315" sId="2">
    <oc r="E28">
      <v>11815</v>
    </oc>
    <nc r="E28"/>
  </rcc>
  <rcc rId="28316" sId="2">
    <oc r="E29">
      <v>61775</v>
    </oc>
    <nc r="E29"/>
  </rcc>
  <rcc rId="28317" sId="2">
    <oc r="E30">
      <v>7780</v>
    </oc>
    <nc r="E30"/>
  </rcc>
  <rcc rId="28318" sId="2">
    <oc r="E31">
      <v>2390</v>
    </oc>
    <nc r="E31"/>
  </rcc>
  <rcc rId="28319" sId="2">
    <oc r="E32">
      <v>25090</v>
    </oc>
    <nc r="E32"/>
  </rcc>
  <rcc rId="28320" sId="2">
    <oc r="E34">
      <v>46730</v>
    </oc>
    <nc r="E34"/>
  </rcc>
  <rcc rId="28321" sId="2">
    <oc r="E35">
      <v>55735</v>
    </oc>
    <nc r="E35"/>
  </rcc>
  <rcc rId="28322" sId="2">
    <oc r="E36">
      <v>13795</v>
    </oc>
    <nc r="E36"/>
  </rcc>
  <rcc rId="28323" sId="2">
    <oc r="E37">
      <v>35230</v>
    </oc>
    <nc r="E37"/>
  </rcc>
  <rcc rId="28324" sId="2">
    <oc r="E38">
      <v>40655</v>
    </oc>
    <nc r="E38"/>
  </rcc>
  <rcc rId="28325" sId="2">
    <oc r="E39">
      <v>30485</v>
    </oc>
    <nc r="E39"/>
  </rcc>
  <rcc rId="28326" sId="2">
    <oc r="E40">
      <v>28970</v>
    </oc>
    <nc r="E40"/>
  </rcc>
  <rcc rId="28327" sId="2">
    <oc r="E41">
      <v>30460</v>
    </oc>
    <nc r="E41"/>
  </rcc>
  <rcc rId="28328" sId="2">
    <oc r="E42">
      <v>30995</v>
    </oc>
    <nc r="E42"/>
  </rcc>
  <rcc rId="28329" sId="2">
    <oc r="E43">
      <v>5730</v>
    </oc>
    <nc r="E43"/>
  </rcc>
  <rcc rId="28330" sId="2">
    <oc r="E44">
      <v>32920</v>
    </oc>
    <nc r="E44"/>
  </rcc>
  <rcc rId="28331" sId="2">
    <oc r="E45">
      <v>22385</v>
    </oc>
    <nc r="E45"/>
  </rcc>
  <rcc rId="28332" sId="2">
    <oc r="E46">
      <v>41445</v>
    </oc>
    <nc r="E46"/>
  </rcc>
  <rcc rId="28333" sId="2">
    <oc r="E47">
      <v>51990</v>
    </oc>
    <nc r="E47"/>
  </rcc>
  <rcc rId="28334" sId="2">
    <oc r="E48">
      <v>41600</v>
    </oc>
    <nc r="E48"/>
  </rcc>
  <rcc rId="28335" sId="2">
    <oc r="E49">
      <v>88655</v>
    </oc>
    <nc r="E49"/>
  </rcc>
  <rcc rId="28336" sId="2">
    <oc r="E50">
      <v>76395</v>
    </oc>
    <nc r="E50"/>
  </rcc>
  <rcc rId="28337" sId="2">
    <oc r="E51">
      <v>9345</v>
    </oc>
    <nc r="E51"/>
  </rcc>
  <rcc rId="28338" sId="2">
    <oc r="E52">
      <v>11140</v>
    </oc>
    <nc r="E52"/>
  </rcc>
  <rcc rId="28339" sId="2">
    <oc r="E53">
      <v>20315</v>
    </oc>
    <nc r="E53"/>
  </rcc>
  <rcc rId="28340" sId="2">
    <oc r="E54">
      <v>10990</v>
    </oc>
    <nc r="E54"/>
  </rcc>
  <rcc rId="28341" sId="2">
    <oc r="E55">
      <v>44595</v>
    </oc>
    <nc r="E55"/>
  </rcc>
  <rcc rId="28342" sId="2">
    <oc r="E56">
      <v>10875</v>
    </oc>
    <nc r="E56"/>
  </rcc>
  <rcc rId="28343" sId="2">
    <oc r="E58">
      <v>22995</v>
    </oc>
    <nc r="E58"/>
  </rcc>
  <rcc rId="28344" sId="2">
    <oc r="E59">
      <v>22555</v>
    </oc>
    <nc r="E59"/>
  </rcc>
  <rcc rId="28345" sId="2">
    <oc r="E60">
      <v>13005</v>
    </oc>
    <nc r="E60"/>
  </rcc>
  <rcc rId="28346" sId="2">
    <oc r="E61">
      <v>70135</v>
    </oc>
    <nc r="E61"/>
  </rcc>
  <rcc rId="28347" sId="2">
    <oc r="E62">
      <v>13580</v>
    </oc>
    <nc r="E62"/>
  </rcc>
  <rcc rId="28348" sId="2">
    <oc r="E63">
      <v>2120</v>
    </oc>
    <nc r="E63"/>
  </rcc>
  <rcc rId="28349" sId="2">
    <oc r="E64">
      <v>20210</v>
    </oc>
    <nc r="E64"/>
  </rcc>
  <rcc rId="28350" sId="2">
    <oc r="E65">
      <v>64790</v>
    </oc>
    <nc r="E65"/>
  </rcc>
  <rcc rId="28351" sId="2">
    <oc r="E66">
      <v>29650</v>
    </oc>
    <nc r="E66"/>
  </rcc>
  <rcc rId="28352" sId="2">
    <oc r="E67">
      <v>7595</v>
    </oc>
    <nc r="E67"/>
  </rcc>
  <rcc rId="28353" sId="2">
    <oc r="E68">
      <v>26370</v>
    </oc>
    <nc r="E68"/>
  </rcc>
  <rcc rId="28354" sId="2">
    <oc r="E69">
      <v>54600</v>
    </oc>
    <nc r="E69"/>
  </rcc>
  <rcc rId="28355" sId="2">
    <oc r="E70">
      <v>85905</v>
    </oc>
    <nc r="E70"/>
  </rcc>
  <rcc rId="28356" sId="2">
    <oc r="E71">
      <v>36480</v>
    </oc>
    <nc r="E71"/>
  </rcc>
  <rcc rId="28357" sId="2">
    <oc r="E72">
      <v>5650</v>
    </oc>
    <nc r="E72"/>
  </rcc>
  <rcc rId="28358" sId="2">
    <oc r="E73">
      <v>55650</v>
    </oc>
    <nc r="E73"/>
  </rcc>
  <rcc rId="28359" sId="2">
    <oc r="E74">
      <v>9405</v>
    </oc>
    <nc r="E74"/>
  </rcc>
  <rcc rId="28360" sId="2">
    <oc r="E75">
      <v>270</v>
    </oc>
    <nc r="E75"/>
  </rcc>
  <rcc rId="28361" sId="2">
    <oc r="E76">
      <v>25775</v>
    </oc>
    <nc r="E76"/>
  </rcc>
  <rcc rId="28362" sId="2">
    <oc r="E77">
      <v>17770</v>
    </oc>
    <nc r="E77"/>
  </rcc>
  <rcc rId="28363" sId="2">
    <oc r="E78">
      <v>36095</v>
    </oc>
    <nc r="E78"/>
  </rcc>
  <rcc rId="28364" sId="2">
    <oc r="E79">
      <v>7565</v>
    </oc>
    <nc r="E79"/>
  </rcc>
  <rcc rId="28365" sId="2">
    <oc r="E80">
      <v>28075</v>
    </oc>
    <nc r="E80"/>
  </rcc>
  <rcc rId="28366" sId="2">
    <oc r="E81">
      <v>10025</v>
    </oc>
    <nc r="E81"/>
  </rcc>
  <rcc rId="28367" sId="2">
    <oc r="E83">
      <v>7545</v>
    </oc>
    <nc r="E83"/>
  </rcc>
  <rcc rId="28368" sId="2">
    <oc r="E84">
      <v>12000</v>
    </oc>
    <nc r="E84"/>
  </rcc>
  <rcc rId="28369" sId="2">
    <oc r="E85">
      <v>9335</v>
    </oc>
    <nc r="E85"/>
  </rcc>
  <rcc rId="28370" sId="2">
    <oc r="E86">
      <v>36870</v>
    </oc>
    <nc r="E86"/>
  </rcc>
  <rcc rId="28371" sId="2">
    <oc r="E87">
      <v>35455</v>
    </oc>
    <nc r="E87"/>
  </rcc>
  <rcc rId="28372" sId="2">
    <oc r="E88">
      <v>18770</v>
    </oc>
    <nc r="E88"/>
  </rcc>
  <rcc rId="28373" sId="2">
    <oc r="E89">
      <v>67570</v>
    </oc>
    <nc r="E89"/>
  </rcc>
  <rcc rId="28374" sId="2">
    <oc r="E90">
      <v>60270</v>
    </oc>
    <nc r="E90"/>
  </rcc>
  <rcc rId="28375" sId="2">
    <oc r="E91">
      <v>13025</v>
    </oc>
    <nc r="E91"/>
  </rcc>
  <rcc rId="28376" sId="2">
    <oc r="E92">
      <v>12290</v>
    </oc>
    <nc r="E92"/>
  </rcc>
  <rcc rId="28377" sId="2">
    <oc r="E93">
      <v>655</v>
    </oc>
    <nc r="E93"/>
  </rcc>
  <rcc rId="28378" sId="2">
    <oc r="E94">
      <v>36170</v>
    </oc>
    <nc r="E94"/>
  </rcc>
  <rcc rId="28379" sId="2">
    <oc r="E95">
      <v>13760</v>
    </oc>
    <nc r="E95"/>
  </rcc>
  <rcc rId="28380" sId="2">
    <oc r="E96">
      <v>41145</v>
    </oc>
    <nc r="E96"/>
  </rcc>
  <rcc rId="28381" sId="2">
    <oc r="E97">
      <v>24590</v>
    </oc>
    <nc r="E97"/>
  </rcc>
  <rcc rId="28382" sId="2">
    <oc r="E98">
      <v>9995</v>
    </oc>
    <nc r="E98"/>
  </rcc>
  <rcc rId="28383" sId="2">
    <oc r="E99">
      <v>12360</v>
    </oc>
    <nc r="E99"/>
  </rcc>
  <rcc rId="28384" sId="2">
    <oc r="E100">
      <v>4820</v>
    </oc>
    <nc r="E100"/>
  </rcc>
  <rcc rId="28385" sId="2">
    <oc r="E101">
      <v>13335</v>
    </oc>
    <nc r="E101"/>
  </rcc>
  <rcc rId="28386" sId="2">
    <oc r="E102">
      <v>51880</v>
    </oc>
    <nc r="E102"/>
  </rcc>
  <rcc rId="28387" sId="2">
    <oc r="E103">
      <v>6370</v>
    </oc>
    <nc r="E103"/>
  </rcc>
  <rcc rId="28388" sId="2">
    <oc r="E104">
      <v>21905</v>
    </oc>
    <nc r="E104"/>
  </rcc>
  <rcc rId="28389" sId="2">
    <oc r="E105">
      <v>20635</v>
    </oc>
    <nc r="E105"/>
  </rcc>
  <rcc rId="28390" sId="2">
    <oc r="E106">
      <v>89995</v>
    </oc>
    <nc r="E106"/>
  </rcc>
  <rcc rId="28391" sId="2">
    <oc r="E107">
      <v>11055</v>
    </oc>
    <nc r="E107"/>
  </rcc>
  <rcc rId="28392" sId="2">
    <oc r="E108">
      <v>29895</v>
    </oc>
    <nc r="E108"/>
  </rcc>
  <rcc rId="28393" sId="2">
    <oc r="E109">
      <v>20145</v>
    </oc>
    <nc r="E109"/>
  </rcc>
  <rcc rId="28394" sId="2">
    <oc r="E110">
      <v>9975</v>
    </oc>
    <nc r="E110"/>
  </rcc>
  <rcc rId="28395" sId="2">
    <oc r="E111">
      <v>23670</v>
    </oc>
    <nc r="E111"/>
  </rcc>
  <rcc rId="28396" sId="2">
    <oc r="E112">
      <v>16720</v>
    </oc>
    <nc r="E112"/>
  </rcc>
  <rcc rId="28397" sId="2">
    <oc r="E113">
      <v>56160</v>
    </oc>
    <nc r="E113"/>
  </rcc>
  <rcc rId="28398" sId="2">
    <oc r="E114">
      <v>15355</v>
    </oc>
    <nc r="E114"/>
  </rcc>
  <rcc rId="28399" sId="2">
    <oc r="E115">
      <v>48065</v>
    </oc>
    <nc r="E115"/>
  </rcc>
  <rcc rId="28400" sId="2">
    <oc r="E116">
      <v>20540</v>
    </oc>
    <nc r="E116"/>
  </rcc>
  <rcc rId="28401" sId="2">
    <oc r="E117">
      <v>8115</v>
    </oc>
    <nc r="E117"/>
  </rcc>
  <rcc rId="28402" sId="1">
    <oc r="A2" t="inlineStr">
      <is>
        <t>по потреблению электроэнергии за период с  22.03.2023г. по  21.04.2023г.</t>
      </is>
    </oc>
    <nc r="A2" t="inlineStr">
      <is>
        <t>по потреблению электроэнергии за период с  22.04.2023г. по  22.05.2023г.</t>
      </is>
    </nc>
  </rcc>
  <rcc rId="28403" sId="1">
    <oc r="C8">
      <v>6867</v>
    </oc>
    <nc r="C8">
      <v>6940</v>
    </nc>
  </rcc>
  <rcc rId="28404" sId="1">
    <oc r="C9">
      <v>2859</v>
    </oc>
    <nc r="C9">
      <v>2896</v>
    </nc>
  </rcc>
  <rcc rId="28405" sId="1">
    <oc r="C10">
      <v>14025</v>
    </oc>
    <nc r="C10">
      <v>14221</v>
    </nc>
  </rcc>
  <rcc rId="28406" sId="1">
    <oc r="C11">
      <v>18451</v>
    </oc>
    <nc r="C11">
      <v>18743</v>
    </nc>
  </rcc>
  <rcc rId="28407" sId="1">
    <oc r="C12">
      <v>7479</v>
    </oc>
    <nc r="C12">
      <v>7599</v>
    </nc>
  </rcc>
  <rcc rId="28408" sId="1">
    <oc r="D8">
      <v>6940</v>
    </oc>
    <nc r="D8"/>
  </rcc>
  <rcc rId="28409" sId="1">
    <oc r="D9">
      <v>2896</v>
    </oc>
    <nc r="D9"/>
  </rcc>
  <rcc rId="28410" sId="1">
    <oc r="D10">
      <v>14221</v>
    </oc>
    <nc r="D10"/>
  </rcc>
  <rcc rId="28411" sId="1">
    <oc r="D11">
      <v>18743</v>
    </oc>
    <nc r="D11"/>
  </rcc>
  <rcc rId="28412" sId="1">
    <oc r="D12">
      <v>7599</v>
    </oc>
    <nc r="D12"/>
  </rcc>
  <rcc rId="28413" sId="1">
    <oc r="C14">
      <v>6768</v>
    </oc>
    <nc r="C14">
      <v>6841</v>
    </nc>
  </rcc>
  <rcc rId="28414" sId="1">
    <oc r="C15">
      <v>4900</v>
    </oc>
    <nc r="C15">
      <v>4964</v>
    </nc>
  </rcc>
  <rcc rId="28415" sId="1">
    <oc r="C16">
      <v>4087</v>
    </oc>
    <nc r="C16">
      <v>4169</v>
    </nc>
  </rcc>
  <rcc rId="28416" sId="1">
    <oc r="C17">
      <v>7337</v>
    </oc>
    <nc r="C17">
      <v>7472</v>
    </nc>
  </rcc>
  <rcc rId="28417" sId="1">
    <oc r="C18">
      <v>5903</v>
    </oc>
    <nc r="C18">
      <v>5934</v>
    </nc>
  </rcc>
  <rcc rId="28418" sId="1">
    <oc r="D14">
      <v>6841</v>
    </oc>
    <nc r="D14"/>
  </rcc>
  <rcc rId="28419" sId="1">
    <oc r="D15">
      <v>4964</v>
    </oc>
    <nc r="D15"/>
  </rcc>
  <rcc rId="28420" sId="1">
    <oc r="D16">
      <v>4169</v>
    </oc>
    <nc r="D16"/>
  </rcc>
  <rcc rId="28421" sId="1">
    <oc r="D17">
      <v>7472</v>
    </oc>
    <nc r="D17"/>
  </rcc>
  <rcc rId="28422" sId="1">
    <oc r="D18">
      <v>5934</v>
    </oc>
    <nc r="D18"/>
  </rcc>
  <rcc rId="28423" sId="1">
    <oc r="C20">
      <v>11527</v>
    </oc>
    <nc r="C20">
      <v>11657</v>
    </nc>
  </rcc>
  <rcc rId="28424" sId="1">
    <oc r="C21">
      <v>3215</v>
    </oc>
    <nc r="C21">
      <v>3257</v>
    </nc>
  </rcc>
  <rcc rId="28425" sId="1">
    <oc r="C22">
      <v>10058</v>
    </oc>
    <nc r="C22">
      <v>10231</v>
    </nc>
  </rcc>
  <rcc rId="28426" sId="1">
    <oc r="C23">
      <v>12281</v>
    </oc>
    <nc r="C23">
      <v>12492</v>
    </nc>
  </rcc>
  <rcc rId="28427" sId="1">
    <oc r="C24">
      <v>13095</v>
    </oc>
    <nc r="C24">
      <v>13282</v>
    </nc>
  </rcc>
  <rcc rId="28428" sId="1">
    <oc r="D20">
      <v>11657</v>
    </oc>
    <nc r="D20"/>
  </rcc>
  <rcc rId="28429" sId="1">
    <oc r="D21">
      <v>3257</v>
    </oc>
    <nc r="D21"/>
  </rcc>
  <rcc rId="28430" sId="1">
    <oc r="D22">
      <v>10231</v>
    </oc>
    <nc r="D22"/>
  </rcc>
  <rcc rId="28431" sId="1">
    <oc r="D23">
      <v>12492</v>
    </oc>
    <nc r="D23"/>
  </rcc>
  <rcc rId="28432" sId="1">
    <oc r="D24">
      <v>13282</v>
    </oc>
    <nc r="D24"/>
  </rcc>
  <rcc rId="28433" sId="1">
    <oc r="C40">
      <v>3950</v>
    </oc>
    <nc r="C40">
      <v>4028</v>
    </nc>
  </rcc>
  <rcc rId="28434" sId="1">
    <oc r="C41">
      <v>3708</v>
    </oc>
    <nc r="C41">
      <v>3753</v>
    </nc>
  </rcc>
  <rcc rId="28435" sId="1">
    <oc r="C43">
      <v>18914</v>
    </oc>
    <nc r="C43">
      <v>19210</v>
    </nc>
  </rcc>
  <rcc rId="28436" sId="1">
    <oc r="C44">
      <v>13559</v>
    </oc>
    <nc r="C44">
      <v>14099</v>
    </nc>
  </rcc>
  <rfmt sheetId="1" sqref="C45" start="0" length="0">
    <dxf/>
  </rfmt>
  <rcc rId="28437" sId="1">
    <oc r="C46">
      <v>14880</v>
    </oc>
    <nc r="C46">
      <v>15029</v>
    </nc>
  </rcc>
  <rcc rId="28438" sId="1">
    <oc r="C47">
      <v>2459</v>
    </oc>
    <nc r="C47">
      <v>2496</v>
    </nc>
  </rcc>
  <rcc rId="28439" sId="1">
    <oc r="C48">
      <v>27251</v>
    </oc>
    <nc r="C48">
      <v>27638</v>
    </nc>
  </rcc>
  <rcc rId="28440" sId="1">
    <oc r="C49">
      <v>22560</v>
    </oc>
    <nc r="C49">
      <v>22870</v>
    </nc>
  </rcc>
  <rcc rId="28441" sId="1">
    <oc r="C50">
      <v>10243</v>
    </oc>
    <nc r="C50">
      <v>10421</v>
    </nc>
  </rcc>
  <rcc rId="28442" sId="1">
    <oc r="D40">
      <v>4028</v>
    </oc>
    <nc r="D40"/>
  </rcc>
  <rcc rId="28443" sId="1">
    <oc r="D41">
      <v>3753</v>
    </oc>
    <nc r="D41"/>
  </rcc>
  <rcc rId="28444" sId="1">
    <oc r="D43">
      <v>19210</v>
    </oc>
    <nc r="D43"/>
  </rcc>
  <rcc rId="28445" sId="1">
    <oc r="D44">
      <v>14099</v>
    </oc>
    <nc r="D44"/>
  </rcc>
  <rcc rId="28446" sId="1">
    <oc r="D46">
      <v>15029</v>
    </oc>
    <nc r="D46"/>
  </rcc>
  <rcc rId="28447" sId="1">
    <oc r="D47">
      <v>2496</v>
    </oc>
    <nc r="D47"/>
  </rcc>
  <rcc rId="28448" sId="1">
    <oc r="D48">
      <v>27638</v>
    </oc>
    <nc r="D48"/>
  </rcc>
  <rcc rId="28449" sId="1">
    <oc r="D49">
      <v>22870</v>
    </oc>
    <nc r="D49"/>
  </rcc>
  <rcc rId="28450" sId="1">
    <oc r="D50">
      <v>10421</v>
    </oc>
    <nc r="D50"/>
  </rcc>
  <rcc rId="28451" sId="1">
    <oc r="C56">
      <v>12087</v>
    </oc>
    <nc r="C56">
      <v>12303</v>
    </nc>
  </rcc>
  <rcc rId="28452" sId="1">
    <oc r="C57">
      <v>7009</v>
    </oc>
    <nc r="C57">
      <v>7149</v>
    </nc>
  </rcc>
  <rcc rId="28453" sId="1">
    <oc r="C58">
      <v>1388</v>
    </oc>
    <nc r="C58">
      <v>1406</v>
    </nc>
  </rcc>
  <rcc rId="28454" sId="1">
    <oc r="D56">
      <v>12303</v>
    </oc>
    <nc r="D56"/>
  </rcc>
  <rcc rId="28455" sId="1">
    <oc r="D57">
      <v>7149</v>
    </oc>
    <nc r="D57"/>
  </rcc>
  <rcc rId="28456" sId="1">
    <oc r="D58">
      <v>1406</v>
    </oc>
    <nc r="D58"/>
  </rcc>
  <rcc rId="28457" sId="1">
    <oc r="B64">
      <f>SUM(G12)+SUM(G18:G18)+SUM(G24:G24)+SUM(G50:G50)</f>
    </oc>
    <nc r="B64">
      <f>SUM(G12)+SUM(G18:G18)+SUM(G24:G24)+SUM(G50:G50)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8470" sId="1" ref="A64:XFD64" action="deleteRow">
    <undo index="1" exp="ref" ref3D="1" v="1" dr="B64" r="I13" sId="12"/>
    <rfmt sheetId="1" xfDxf="1" sqref="A64:XFD64" start="0" length="0"/>
    <rcc rId="0" sId="1" dxf="1">
      <nc r="A64" t="inlineStr">
        <is>
          <t>Из них на Офисы</t>
        </is>
      </nc>
      <ndxf>
        <font>
          <b/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64">
        <f>SUM(G12)+SUM(G18:G18)+SUM(G24:G24)+SUM(G50:G50)</f>
      </nc>
      <ndxf>
        <font>
          <b/>
          <sz val="10"/>
          <color auto="1"/>
          <name val="Arial Cyr"/>
          <scheme val="none"/>
        </font>
        <numFmt numFmtId="167" formatCode="_-* #,##0_р_._-;\-* #,##0_р_._-;_-* &quot;-&quot;??_р_._-;_-@_-"/>
        <alignment horizontal="left" vertical="center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64" start="0" length="0">
      <dxf>
        <font>
          <sz val="9"/>
          <color auto="1"/>
          <name val="Arial Cyr"/>
          <scheme val="none"/>
        </font>
      </dxf>
    </rfmt>
    <rfmt sheetId="1" sqref="D64" start="0" length="0">
      <dxf>
        <font>
          <sz val="9"/>
          <color auto="1"/>
          <name val="Arial Cyr"/>
          <scheme val="none"/>
        </font>
      </dxf>
    </rfmt>
    <rfmt sheetId="1" sqref="E64" start="0" length="0">
      <dxf>
        <font>
          <sz val="9"/>
          <color auto="1"/>
          <name val="Arial Cyr"/>
          <scheme val="none"/>
        </font>
      </dxf>
    </rfmt>
    <rfmt sheetId="1" sqref="F64" start="0" length="0">
      <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vertical="center" wrapText="1" readingOrder="0"/>
      </dxf>
    </rfmt>
    <rfmt sheetId="1" sqref="G64" start="0" length="0">
      <dxf>
        <font>
          <b/>
          <sz val="9"/>
          <color auto="1"/>
          <name val="Arial Cyr"/>
          <scheme val="none"/>
        </font>
        <numFmt numFmtId="2" formatCode="0.00"/>
        <alignment horizontal="left" vertical="center" readingOrder="0"/>
      </dxf>
    </rfmt>
  </rrc>
  <rrc rId="28471" sId="1" ref="A12:XFD12" action="deleteRow">
    <undo index="0" exp="ref" ref3D="1" dr="G12" r="C18" sId="6"/>
    <undo index="0" exp="area" dr="G8:G12" r="G13" sId="1"/>
    <rfmt sheetId="1" xfDxf="1" sqref="A12:XFD12" start="0" length="0"/>
    <rcc rId="0" sId="1" dxf="1">
      <nc r="A12" t="inlineStr">
        <is>
          <t>Офисы № 1,2,3,4,5,6,7,9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B12">
        <v>29993527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C12">
        <v>7599</v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D12" start="0" length="0">
      <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>
      <nc r="E12">
        <f>D12-C12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ndxf>
    </rcc>
    <rcc rId="0" sId="1" dxf="1">
      <nc r="F12">
        <v>20</v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G12">
        <f>E12*F12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</rrc>
  <rrc rId="28472" sId="1" ref="A17:XFD17" action="deleteRow">
    <undo index="0" exp="area" ref3D="1" dr="G17" r="C27" sId="6"/>
    <undo index="0" exp="area" dr="G13:G17" r="G18" sId="1"/>
    <rfmt sheetId="1" xfDxf="1" sqref="A17:XFD17" start="0" length="0"/>
    <rcc rId="0" sId="1" dxf="1">
      <nc r="A17" t="inlineStr">
        <is>
          <t xml:space="preserve">Офисы № 9,12,13,18,19,  19А      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B17">
        <v>29993504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C17">
        <v>5934</v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D17" start="0" length="0">
      <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>
      <nc r="E17">
        <f>D17-C17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ndxf>
    </rcc>
    <rcc rId="0" sId="1" dxf="1">
      <nc r="F17">
        <v>20</v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G17">
        <f>E17*F17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H17" start="0" length="0">
      <dxf>
        <numFmt numFmtId="30" formatCode="@"/>
      </dxf>
    </rfmt>
  </rrc>
  <rrc rId="28473" sId="1" ref="A22:XFD22" action="deleteRow">
    <undo index="0" exp="area" ref3D="1" dr="G22" r="C42" sId="6"/>
    <undo index="0" exp="area" dr="G18:G22" r="G23" sId="1"/>
    <rfmt sheetId="1" xfDxf="1" sqref="A22:XFD22" start="0" length="0"/>
    <rcc rId="0" sId="1" dxf="1">
      <nc r="A22" t="inlineStr">
        <is>
          <t>Офисы № 10,11,14,15,16,    17, 6А, 4А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B22">
        <v>29993524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C22">
        <v>13282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D22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>
      <nc r="E22">
        <f>D22-C22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ndxf>
    </rcc>
    <rcc rId="0" sId="1" dxf="1">
      <nc r="F22">
        <v>20</v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G22">
        <f>E22*F22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H22" start="0" length="0">
      <dxf>
        <numFmt numFmtId="30" formatCode="@"/>
      </dxf>
    </rfmt>
  </rrc>
  <rrc rId="28474" sId="1" ref="A47:XFD47" action="deleteRow">
    <undo index="0" exp="area" ref3D="1" dr="G47" r="C89" sId="6"/>
    <undo index="0" exp="area" dr="G43:G47" r="G48" sId="1"/>
    <rfmt sheetId="1" xfDxf="1" sqref="A47:XFD47" start="0" length="0"/>
    <rcc rId="0" sId="1" dxf="1">
      <nc r="A47" t="inlineStr">
        <is>
          <t>Офисы № 1,2,3,4,5,6,7,9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B47">
        <v>29993469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C47">
        <v>10421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D47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>
      <nc r="E47">
        <f>D47-C47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F47">
        <v>40</v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G47">
        <f>E47*F47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H47" start="0" length="0">
      <dxf>
        <numFmt numFmtId="30" formatCode="@"/>
      </dxf>
    </rfmt>
  </rrc>
  <rrc rId="28475" sId="1" ref="A25:XFD25" action="deleteRow">
    <rfmt sheetId="1" xfDxf="1" sqref="A25:XFD25" start="0" length="0"/>
  </rrc>
  <rrc rId="28476" sId="1" ref="A25:XFD25" action="deleteRow">
    <rfmt sheetId="1" xfDxf="1" sqref="A25:XFD25" start="0" length="0"/>
    <rfmt sheetId="1" sqref="A25" start="0" length="0">
      <dxf>
        <font>
          <b/>
          <sz val="10"/>
          <color auto="1"/>
          <name val="Arial Cyr"/>
          <scheme val="none"/>
        </font>
        <numFmt numFmtId="30" formatCode="@"/>
        <alignment horizontal="left" vertical="center" wrapText="1" readingOrder="0"/>
      </dxf>
    </rfmt>
    <rfmt sheetId="1" sqref="B25" start="0" length="0">
      <dxf>
        <font>
          <sz val="9"/>
          <color auto="1"/>
          <name val="Arial Cyr"/>
          <scheme val="none"/>
        </font>
        <numFmt numFmtId="30" formatCode="@"/>
        <alignment horizontal="left" vertical="center" wrapText="1" readingOrder="0"/>
      </dxf>
    </rfmt>
    <rfmt sheetId="1" sqref="C25" start="0" length="0">
      <dxf>
        <font>
          <sz val="9"/>
          <color auto="1"/>
          <name val="Arial Cyr"/>
          <scheme val="none"/>
        </font>
        <alignment horizontal="left" vertical="center" wrapText="1" readingOrder="0"/>
      </dxf>
    </rfmt>
    <rfmt sheetId="1" sqref="D25" start="0" length="0">
      <dxf>
        <font>
          <sz val="9"/>
          <color auto="1"/>
          <name val="Arial Cyr"/>
          <scheme val="none"/>
        </font>
        <alignment horizontal="left" vertical="center" wrapText="1" readingOrder="0"/>
      </dxf>
    </rfmt>
    <rfmt sheetId="1" sqref="E25" start="0" length="0">
      <dxf>
        <font>
          <sz val="9"/>
          <color auto="1"/>
          <name val="Arial Cyr"/>
          <scheme val="none"/>
        </font>
        <alignment horizontal="left" vertical="center" readingOrder="0"/>
      </dxf>
    </rfmt>
    <rfmt sheetId="1" sqref="F25" start="0" length="0">
      <dxf>
        <font>
          <sz val="9"/>
          <color auto="1"/>
          <name val="Arial Cyr"/>
          <scheme val="none"/>
        </font>
        <alignment horizontal="left" vertical="center" readingOrder="0"/>
      </dxf>
    </rfmt>
    <rfmt sheetId="1" sqref="G25" start="0" length="0">
      <dxf>
        <font>
          <sz val="9"/>
          <color auto="1"/>
          <name val="Arial Cyr"/>
          <scheme val="none"/>
        </font>
        <alignment horizontal="left" vertical="center" readingOrder="0"/>
      </dxf>
    </rfmt>
    <rfmt sheetId="1" sqref="H25" start="0" length="0">
      <dxf>
        <numFmt numFmtId="30" formatCode="@"/>
      </dxf>
    </rfmt>
  </rrc>
  <rrc rId="28477" sId="1" ref="A25:XFD25" action="deleteRow">
    <rfmt sheetId="1" xfDxf="1" sqref="A25:XFD25" start="0" length="0"/>
    <rfmt sheetId="1" sqref="A25" start="0" length="0">
      <dxf>
        <numFmt numFmtId="30" formatCode="@"/>
        <alignment horizontal="left" vertical="center" readingOrder="0"/>
      </dxf>
    </rfmt>
    <rfmt sheetId="1" sqref="B25" start="0" length="0">
      <dxf>
        <font>
          <sz val="9"/>
          <color auto="1"/>
          <name val="Arial Cyr"/>
          <scheme val="none"/>
        </font>
        <alignment horizontal="left" vertical="center" readingOrder="0"/>
      </dxf>
    </rfmt>
    <rfmt sheetId="1" sqref="C25" start="0" length="0">
      <dxf>
        <font>
          <sz val="9"/>
          <color auto="1"/>
          <name val="Arial Cyr"/>
          <scheme val="none"/>
        </font>
        <alignment horizontal="left" vertical="center" wrapText="1" readingOrder="0"/>
      </dxf>
    </rfmt>
    <rfmt sheetId="1" sqref="D25" start="0" length="0">
      <dxf>
        <font>
          <sz val="9"/>
          <color auto="1"/>
          <name val="Arial Cyr"/>
          <scheme val="none"/>
        </font>
        <alignment horizontal="left" vertical="center" wrapText="1" readingOrder="0"/>
      </dxf>
    </rfmt>
    <rfmt sheetId="1" sqref="E25" start="0" length="0">
      <dxf>
        <font>
          <sz val="9"/>
          <color auto="1"/>
          <name val="Arial Cyr"/>
          <scheme val="none"/>
        </font>
        <alignment horizontal="left" vertical="center" readingOrder="0"/>
      </dxf>
    </rfmt>
    <rfmt sheetId="1" sqref="F25" start="0" length="0">
      <dxf>
        <font>
          <sz val="9"/>
          <color auto="1"/>
          <name val="Arial Cyr"/>
          <scheme val="none"/>
        </font>
        <alignment horizontal="left" vertical="center" readingOrder="0"/>
      </dxf>
    </rfmt>
    <rfmt sheetId="1" sqref="G25" start="0" length="0">
      <dxf>
        <font>
          <sz val="9"/>
          <color auto="1"/>
          <name val="Arial Cyr"/>
          <scheme val="none"/>
        </font>
        <alignment horizontal="left" vertical="center" readingOrder="0"/>
      </dxf>
    </rfmt>
    <rfmt sheetId="1" sqref="H25" start="0" length="0">
      <dxf>
        <numFmt numFmtId="30" formatCode="@"/>
      </dxf>
    </rfmt>
  </rrc>
  <rrc rId="28478" sId="1" ref="A25:XFD25" action="deleteRow">
    <undo index="0" exp="ref" ref3D="1" v="1" dr="G25" r="F50" sId="6"/>
    <rfmt sheetId="1" xfDxf="1" sqref="A25:XFD25" start="0" length="0"/>
    <rfmt sheetId="1" sqref="G25" start="0" length="0">
      <dxf>
        <font>
          <b/>
          <sz val="10"/>
          <color auto="1"/>
          <name val="Arial Cyr"/>
          <scheme val="none"/>
        </font>
        <numFmt numFmtId="1" formatCode="0"/>
        <alignment horizontal="left" vertical="top" readingOrder="0"/>
      </dxf>
    </rfmt>
  </rrc>
  <rrc rId="28479" sId="1" ref="A25:XFD25" action="deleteRow">
    <rfmt sheetId="1" xfDxf="1" sqref="A25:XFD25" start="0" length="0"/>
    <rfmt sheetId="1" sqref="G25" start="0" length="0">
      <dxf>
        <font>
          <b/>
          <sz val="10"/>
          <color auto="1"/>
          <name val="Arial Cyr"/>
          <scheme val="none"/>
        </font>
        <numFmt numFmtId="30" formatCode="@"/>
      </dxf>
    </rfmt>
  </rrc>
  <rrc rId="28480" sId="1" ref="A25:XFD25" action="deleteRow">
    <rfmt sheetId="1" xfDxf="1" sqref="A25:XFD25" start="0" length="0"/>
    <rfmt sheetId="1" sqref="G25" start="0" length="0">
      <dxf>
        <font>
          <b/>
          <sz val="10"/>
          <color auto="1"/>
          <name val="Arial Cyr"/>
          <scheme val="none"/>
        </font>
        <numFmt numFmtId="30" formatCode="@"/>
      </dxf>
    </rfmt>
  </rrc>
  <rrc rId="28481" sId="1" ref="A25:XFD25" action="deleteRow">
    <rfmt sheetId="1" xfDxf="1" sqref="A25:XFD25" start="0" length="0"/>
    <rfmt sheetId="1" sqref="A25" start="0" length="0">
      <dxf>
        <font>
          <b/>
          <sz val="10"/>
          <color auto="1"/>
          <name val="Arial Cyr"/>
          <scheme val="none"/>
        </font>
        <alignment horizontal="center" vertical="top" readingOrder="0"/>
      </dxf>
    </rfmt>
    <rfmt sheetId="1" sqref="B25" start="0" length="0">
      <dxf>
        <font>
          <b/>
          <sz val="10"/>
          <color auto="1"/>
          <name val="Arial Cyr"/>
          <scheme val="none"/>
        </font>
        <alignment horizontal="center" vertical="top" readingOrder="0"/>
      </dxf>
    </rfmt>
    <rfmt sheetId="1" sqref="C25" start="0" length="0">
      <dxf>
        <font>
          <b/>
          <sz val="10"/>
          <color auto="1"/>
          <name val="Arial Cyr"/>
          <scheme val="none"/>
        </font>
        <alignment horizontal="center" vertical="top" readingOrder="0"/>
      </dxf>
    </rfmt>
    <rfmt sheetId="1" sqref="D25" start="0" length="0">
      <dxf>
        <font>
          <b/>
          <sz val="10"/>
          <color auto="1"/>
          <name val="Arial Cyr"/>
          <scheme val="none"/>
        </font>
        <alignment horizontal="center" vertical="top" readingOrder="0"/>
      </dxf>
    </rfmt>
    <rfmt sheetId="1" sqref="E25" start="0" length="0">
      <dxf>
        <font>
          <b/>
          <sz val="10"/>
          <color auto="1"/>
          <name val="Arial Cyr"/>
          <scheme val="none"/>
        </font>
        <alignment horizontal="center" vertical="top" readingOrder="0"/>
      </dxf>
    </rfmt>
    <rfmt sheetId="1" sqref="F25" start="0" length="0">
      <dxf>
        <font>
          <u/>
          <sz val="10"/>
          <color auto="1"/>
          <name val="Arial Cyr"/>
          <scheme val="none"/>
        </font>
        <alignment horizontal="right" vertical="top" readingOrder="0"/>
      </dxf>
    </rfmt>
    <rfmt sheetId="1" sqref="G25" start="0" length="0">
      <dxf>
        <font>
          <u/>
          <sz val="10"/>
          <color auto="1"/>
          <name val="Arial Cyr"/>
          <scheme val="none"/>
        </font>
        <alignment horizontal="right" vertical="top" readingOrder="0"/>
      </dxf>
    </rfmt>
  </rrc>
  <rfmt sheetId="1" sqref="A39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C40" start="0" length="0">
    <dxf>
      <border>
        <left/>
        <right/>
        <top/>
        <bottom/>
      </border>
    </dxf>
  </rfmt>
  <rfmt sheetId="1" sqref="C39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A21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</revisions>
</file>

<file path=xl/revisions/revisionLog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482" sId="12">
    <oc r="I13">
      <f>H13-'Общ. счетчики'!#REF!</f>
    </oc>
    <nc r="I13"/>
  </rcc>
  <rfmt sheetId="12" sqref="I13">
    <dxf>
      <fill>
        <patternFill>
          <bgColor theme="0"/>
        </patternFill>
      </fill>
    </dxf>
  </rfmt>
</revisions>
</file>

<file path=xl/revisions/revisionLog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483" sId="10" numFmtId="34">
    <oc r="C8">
      <v>2860.7</v>
    </oc>
    <nc r="C8">
      <v>2413.3000000000002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496" sId="1">
    <nc r="D8">
      <v>7014</v>
    </nc>
  </rcc>
  <rcc rId="28497" sId="1">
    <nc r="D9">
      <v>2935</v>
    </nc>
  </rcc>
  <rcc rId="28498" sId="1">
    <nc r="D10">
      <v>14402</v>
    </nc>
  </rcc>
  <rcc rId="28499" sId="1">
    <nc r="D11">
      <v>19018</v>
    </nc>
  </rcc>
  <rcc rId="28500" sId="1">
    <nc r="D13">
      <v>6918</v>
    </nc>
  </rcc>
  <rcc rId="28501" sId="1">
    <nc r="D14">
      <v>5039</v>
    </nc>
  </rcc>
  <rcc rId="28502" sId="1">
    <nc r="D15">
      <v>4246</v>
    </nc>
  </rcc>
  <rcc rId="28503" sId="1">
    <nc r="D16">
      <v>7591</v>
    </nc>
  </rcc>
  <rcc rId="28504" sId="1">
    <nc r="D19">
      <v>3294</v>
    </nc>
  </rcc>
  <rcc rId="28505" sId="1">
    <nc r="D20">
      <v>10393</v>
    </nc>
  </rcc>
  <rcc rId="28506" sId="1">
    <nc r="D21">
      <v>12677</v>
    </nc>
  </rcc>
  <rcc rId="28507" sId="1">
    <nc r="D18">
      <v>11797</v>
    </nc>
  </rcc>
  <rcc rId="28508" sId="1">
    <nc r="D30">
      <v>4108</v>
    </nc>
  </rcc>
  <rcc rId="28509" sId="1">
    <nc r="D31">
      <v>3794</v>
    </nc>
  </rcc>
  <rcc rId="28510" sId="1">
    <nc r="D33">
      <v>19326</v>
    </nc>
  </rcc>
  <rcc rId="28511" sId="1">
    <nc r="D34">
      <v>14295</v>
    </nc>
  </rcc>
  <rcc rId="28512" sId="1">
    <nc r="D36">
      <v>15176</v>
    </nc>
  </rcc>
  <rcc rId="28513" sId="1">
    <nc r="D37">
      <v>2530</v>
    </nc>
  </rcc>
  <rcc rId="28514" sId="1">
    <nc r="D38">
      <v>28015</v>
    </nc>
  </rcc>
  <rcc rId="28515" sId="1">
    <nc r="D39">
      <v>23187</v>
    </nc>
  </rcc>
  <rcc rId="28516" sId="1">
    <nc r="D45">
      <v>12406</v>
    </nc>
  </rcc>
  <rcc rId="28517" sId="1">
    <nc r="D46">
      <v>7275</v>
    </nc>
  </rcc>
  <rcc rId="28518" sId="1">
    <nc r="D47">
      <v>1423</v>
    </nc>
  </rcc>
</revisions>
</file>

<file path=xl/revisions/revisionLog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519" sId="16" numFmtId="19">
    <oc r="D2">
      <v>45008</v>
    </oc>
    <nc r="D2">
      <v>45040</v>
    </nc>
  </rcc>
  <rcc rId="28520" sId="16" numFmtId="19">
    <oc r="E2">
      <v>45040</v>
    </oc>
    <nc r="E2">
      <v>45068</v>
    </nc>
  </rcc>
  <rcc rId="28521" sId="16">
    <nc r="E4">
      <v>923</v>
    </nc>
  </rcc>
  <rcc rId="28522" sId="16">
    <nc r="E7">
      <v>10326</v>
    </nc>
  </rcc>
  <rcc rId="28523" sId="16">
    <nc r="E8">
      <v>775</v>
    </nc>
  </rcc>
  <rcc rId="28524" sId="16">
    <nc r="E9">
      <v>1588</v>
    </nc>
  </rcc>
  <rcc rId="28525" sId="16">
    <nc r="E11">
      <v>26650</v>
    </nc>
  </rcc>
  <rcc rId="28526" sId="16">
    <nc r="E13">
      <v>24651</v>
    </nc>
  </rcc>
  <rcc rId="28527" sId="16">
    <nc r="E15">
      <v>1384</v>
    </nc>
  </rcc>
  <rcc rId="28528" sId="16">
    <nc r="E16">
      <v>8102</v>
    </nc>
  </rcc>
  <rcc rId="28529" sId="16">
    <nc r="E17">
      <v>27107</v>
    </nc>
  </rcc>
  <rcc rId="28530" sId="16">
    <nc r="E18">
      <v>1731</v>
    </nc>
  </rcc>
  <rcc rId="28531" sId="16">
    <nc r="E19">
      <v>20003</v>
    </nc>
  </rcc>
  <rcc rId="28532" sId="16">
    <nc r="E20">
      <v>40886</v>
    </nc>
  </rcc>
  <rcc rId="28533" sId="16">
    <nc r="E21">
      <v>646</v>
    </nc>
  </rcc>
  <rcc rId="28534" sId="16">
    <nc r="E24">
      <v>26753</v>
    </nc>
  </rcc>
  <rcc rId="28535" sId="16">
    <nc r="E25">
      <v>75643</v>
    </nc>
  </rcc>
  <rcc rId="28536" sId="16">
    <nc r="E26">
      <v>15787</v>
    </nc>
  </rcc>
  <rcc rId="28537" sId="16">
    <oc r="B18" t="inlineStr">
      <is>
        <t>Свободно (ОДН)</t>
      </is>
    </oc>
    <nc r="B18" t="inlineStr">
      <is>
        <t>Свободно (ОДН) ключ у Ромы дворника</t>
      </is>
    </nc>
  </rcc>
  <rfmt sheetId="16" sqref="E12">
    <dxf>
      <fill>
        <patternFill>
          <bgColor theme="4" tint="0.79998168889431442"/>
        </patternFill>
      </fill>
    </dxf>
  </rfmt>
  <rcc rId="28538" sId="16">
    <oc r="B7" t="inlineStr">
      <is>
        <t>Свободно (ОДН)</t>
      </is>
    </oc>
    <nc r="B7" t="inlineStr">
      <is>
        <t>Полле</t>
      </is>
    </nc>
  </rcc>
  <rfmt sheetId="16" sqref="B7" start="0" length="2147483647">
    <dxf>
      <font>
        <sz val="9"/>
      </font>
    </dxf>
  </rfmt>
  <rfmt sheetId="16" sqref="B7">
    <dxf>
      <alignment horizontal="center" readingOrder="0"/>
    </dxf>
  </rfmt>
  <rfmt sheetId="16" sqref="B7">
    <dxf>
      <alignment horizontal="left" readingOrder="0"/>
    </dxf>
  </rfmt>
  <rcc rId="28539" sId="16">
    <oc r="B13" t="inlineStr">
      <is>
        <t>Свободно (ОДН)</t>
      </is>
    </oc>
    <nc r="B13" t="inlineStr">
      <is>
        <t>Масла</t>
      </is>
    </nc>
  </rcc>
  <rfmt sheetId="16" sqref="B13" start="0" length="2147483647">
    <dxf>
      <font>
        <sz val="9"/>
      </font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552" sId="10" numFmtId="34">
    <oc r="C9">
      <v>1</v>
    </oc>
    <nc r="C9">
      <v>2</v>
    </nc>
  </rcc>
  <rcc rId="28553" sId="10">
    <oc r="A2" t="inlineStr">
      <is>
        <t>Апрель 2023 года</t>
      </is>
    </oc>
    <nc r="A2" t="inlineStr">
      <is>
        <t>Май 2023 года</t>
      </is>
    </nc>
  </rcc>
  <rcc rId="28554" sId="13">
    <oc r="A1" t="inlineStr">
      <is>
        <t>СПРАВОЧНАЯ ИНФОРМАЦИЯ потребление коммунальных услуг в здании по адресу г.Химки, ул.Лавочкина, д.13 апрель 2023г.</t>
      </is>
    </oc>
    <nc r="A1" t="inlineStr">
      <is>
        <t>СПРАВОЧНАЯ ИНФОРМАЦИЯ потребление коммунальных услуг в здании по адресу г.Химки, ул.Лавочкина, д.13 май 2023г.</t>
      </is>
    </nc>
  </rcc>
</revisions>
</file>

<file path=xl/revisions/revisionLog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555" sId="5">
    <nc r="E6">
      <v>13740</v>
    </nc>
  </rcc>
  <rcc rId="28556" sId="5">
    <nc r="E7">
      <v>5500</v>
    </nc>
  </rcc>
  <rcc rId="28557" sId="5">
    <nc r="E8">
      <v>14650</v>
    </nc>
  </rcc>
  <rcc rId="28558" sId="5">
    <nc r="E9">
      <v>10280</v>
    </nc>
  </rcc>
  <rcc rId="28559" sId="5">
    <nc r="E10">
      <v>19815</v>
    </nc>
  </rcc>
  <rcc rId="28560" sId="5">
    <nc r="E11">
      <v>45625</v>
    </nc>
  </rcc>
  <rcc rId="28561" sId="5">
    <nc r="E12">
      <v>20360</v>
    </nc>
  </rcc>
  <rcc rId="28562" sId="5">
    <nc r="E13">
      <v>13605</v>
    </nc>
  </rcc>
  <rcc rId="28563" sId="5">
    <nc r="E14">
      <v>70530</v>
    </nc>
  </rcc>
  <rcc rId="28564" sId="5">
    <nc r="E15">
      <v>20260</v>
    </nc>
  </rcc>
  <rcc rId="28565" sId="5">
    <nc r="E16">
      <v>6740</v>
    </nc>
  </rcc>
  <rcc rId="28566" sId="5">
    <nc r="E17">
      <v>32760</v>
    </nc>
  </rcc>
  <rcc rId="28567" sId="5">
    <nc r="E18">
      <v>18400</v>
    </nc>
  </rcc>
  <rcc rId="28568" sId="5">
    <nc r="E19">
      <v>13185</v>
    </nc>
  </rcc>
  <rcc rId="28569" sId="5">
    <nc r="E20">
      <v>53080</v>
    </nc>
  </rcc>
  <rcc rId="28570" sId="5">
    <nc r="E21">
      <v>70205</v>
    </nc>
  </rcc>
  <rcc rId="28571" sId="5">
    <nc r="E22">
      <v>53405</v>
    </nc>
  </rcc>
  <rcc rId="28572" sId="5">
    <nc r="E23">
      <v>11345</v>
    </nc>
  </rcc>
  <rcc rId="28573" sId="5">
    <nc r="E24">
      <v>7780</v>
    </nc>
  </rcc>
  <rcc rId="28574" sId="5">
    <nc r="E25">
      <v>14560</v>
    </nc>
  </rcc>
  <rcc rId="28575" sId="5">
    <nc r="E26">
      <v>8990</v>
    </nc>
  </rcc>
  <rcc rId="28576" sId="5">
    <nc r="E27">
      <v>3970</v>
    </nc>
  </rcc>
  <rcc rId="28577" sId="5">
    <nc r="E28">
      <v>6505</v>
    </nc>
  </rcc>
  <rcc rId="28578" sId="5">
    <nc r="E29">
      <v>21630</v>
    </nc>
  </rcc>
  <rcc rId="28579" sId="5">
    <nc r="E30">
      <v>61365</v>
    </nc>
  </rcc>
  <rcc rId="28580" sId="5">
    <nc r="E31">
      <v>19660</v>
    </nc>
  </rcc>
  <rcc rId="28581" sId="5">
    <nc r="E32">
      <v>18885</v>
    </nc>
  </rcc>
  <rcc rId="28582" sId="5">
    <nc r="E33">
      <v>55185</v>
    </nc>
  </rcc>
  <rcc rId="28583" sId="5">
    <nc r="E34">
      <v>13570</v>
    </nc>
  </rcc>
  <rcc rId="28584" sId="5">
    <nc r="E35">
      <v>10705</v>
    </nc>
  </rcc>
  <rcc rId="28585" sId="5">
    <nc r="E36">
      <v>69485</v>
    </nc>
  </rcc>
  <rcc rId="28586" sId="5">
    <nc r="E37">
      <v>26775</v>
    </nc>
  </rcc>
  <rcc rId="28587" sId="5">
    <nc r="E38">
      <v>91525</v>
    </nc>
  </rcc>
  <rcc rId="28588" sId="5">
    <nc r="E39">
      <v>12225</v>
    </nc>
  </rcc>
  <rcc rId="28589" sId="5">
    <nc r="E40">
      <v>64660</v>
    </nc>
  </rcc>
  <rcc rId="28590" sId="5">
    <nc r="E41">
      <v>19070</v>
    </nc>
  </rcc>
  <rcc rId="28591" sId="5">
    <nc r="E42">
      <v>107505</v>
    </nc>
  </rcc>
  <rcc rId="28592" sId="5">
    <nc r="E43">
      <v>13985</v>
    </nc>
  </rcc>
  <rcc rId="28593" sId="5">
    <nc r="E44">
      <v>23580</v>
    </nc>
  </rcc>
  <rcc rId="28594" sId="5">
    <nc r="E45">
      <v>20205</v>
    </nc>
  </rcc>
  <rcc rId="28595" sId="5">
    <nc r="E46">
      <v>260</v>
    </nc>
  </rcc>
  <rcc rId="28596" sId="5">
    <nc r="E47">
      <v>10340</v>
    </nc>
  </rcc>
  <rcc rId="28597" sId="5">
    <nc r="E48">
      <v>25345</v>
    </nc>
  </rcc>
  <rcc rId="28598" sId="5">
    <nc r="E49">
      <v>34705</v>
    </nc>
  </rcc>
  <rcc rId="28599" sId="5">
    <nc r="E50">
      <v>19080</v>
    </nc>
  </rcc>
  <rcc rId="28600" sId="5">
    <nc r="E51">
      <v>1840</v>
    </nc>
  </rcc>
  <rcc rId="28601" sId="5">
    <nc r="E52">
      <v>22135</v>
    </nc>
  </rcc>
  <rcc rId="28602" sId="5">
    <nc r="E53">
      <v>36495</v>
    </nc>
  </rcc>
  <rcc rId="28603" sId="5">
    <nc r="E54">
      <v>42070</v>
    </nc>
  </rcc>
  <rcc rId="28604" sId="5">
    <nc r="E55">
      <v>8080</v>
    </nc>
  </rcc>
  <rcc rId="28605" sId="5">
    <nc r="E56">
      <v>263250</v>
    </nc>
  </rcc>
  <rcc rId="28606" sId="5">
    <nc r="E57">
      <v>31880</v>
    </nc>
  </rcc>
  <rcc rId="28607" sId="5">
    <nc r="E58">
      <v>7735</v>
    </nc>
  </rcc>
  <rcc rId="28608" sId="5">
    <nc r="E59">
      <v>66740</v>
    </nc>
  </rcc>
  <rcc rId="28609" sId="5">
    <nc r="E61">
      <v>3455</v>
    </nc>
  </rcc>
  <rcc rId="28610" sId="5">
    <nc r="E62">
      <v>8530</v>
    </nc>
  </rcc>
  <rcc rId="28611" sId="5">
    <nc r="E63">
      <v>1260</v>
    </nc>
  </rcc>
  <rcc rId="28612" sId="5">
    <nc r="E64">
      <v>19240</v>
    </nc>
  </rcc>
  <rcc rId="28613" sId="5">
    <nc r="E65">
      <v>6855</v>
    </nc>
  </rcc>
  <rcc rId="28614" sId="5">
    <nc r="E66">
      <v>23130</v>
    </nc>
  </rcc>
  <rcc rId="28615" sId="5">
    <nc r="E67">
      <v>28305</v>
    </nc>
  </rcc>
  <rcc rId="28616" sId="5">
    <nc r="E68">
      <v>5715</v>
    </nc>
  </rcc>
  <rcc rId="28617" sId="5">
    <nc r="E70">
      <v>20505</v>
    </nc>
  </rcc>
  <rcc rId="28618" sId="5">
    <nc r="E71">
      <v>36250</v>
    </nc>
  </rcc>
  <rcc rId="28619" sId="5">
    <nc r="E72">
      <v>32885</v>
    </nc>
  </rcc>
  <rcc rId="28620" sId="5">
    <nc r="E73">
      <v>3930</v>
    </nc>
  </rcc>
  <rcc rId="28621" sId="5">
    <nc r="E74">
      <v>7270</v>
    </nc>
  </rcc>
  <rcc rId="28622" sId="5">
    <nc r="E75">
      <v>5510</v>
    </nc>
  </rcc>
  <rcc rId="28623" sId="5">
    <nc r="E76">
      <v>57305</v>
    </nc>
  </rcc>
  <rcc rId="28624" sId="5">
    <nc r="E77">
      <v>12150</v>
    </nc>
  </rcc>
  <rcc rId="28625" sId="5">
    <nc r="E78">
      <v>12125</v>
    </nc>
  </rcc>
  <rcc rId="28626" sId="5">
    <nc r="E79">
      <v>8905</v>
    </nc>
  </rcc>
  <rcc rId="28627" sId="5">
    <nc r="E80">
      <v>7280</v>
    </nc>
  </rcc>
  <rcc rId="28628" sId="5">
    <nc r="E81">
      <v>10490</v>
    </nc>
  </rcc>
  <rcc rId="28629" sId="5">
    <nc r="E82">
      <v>2140</v>
    </nc>
  </rcc>
  <rcc rId="28630" sId="5">
    <nc r="E83">
      <v>15740</v>
    </nc>
  </rcc>
  <rcc rId="28631" sId="5">
    <nc r="E84">
      <v>100</v>
    </nc>
  </rcc>
  <rcc rId="28632" sId="5">
    <nc r="E85">
      <v>25515</v>
    </nc>
  </rcc>
  <rcc rId="28633" sId="5">
    <nc r="E86">
      <v>27240</v>
    </nc>
  </rcc>
  <rcc rId="28634" sId="5">
    <nc r="E87">
      <v>8730</v>
    </nc>
  </rcc>
  <rcc rId="28635" sId="5">
    <nc r="E88">
      <v>3015</v>
    </nc>
  </rcc>
  <rcc rId="28636" sId="5">
    <nc r="E89">
      <v>37150</v>
    </nc>
  </rcc>
  <rcc rId="28637" sId="5">
    <nc r="E90">
      <v>27280</v>
    </nc>
  </rcc>
  <rcc rId="28638" sId="5">
    <nc r="E91">
      <v>67140</v>
    </nc>
  </rcc>
  <rcc rId="28639" sId="5">
    <nc r="E92">
      <v>40295</v>
    </nc>
  </rcc>
  <rcc rId="28640" sId="5">
    <nc r="E94">
      <v>1910</v>
    </nc>
  </rcc>
  <rcc rId="28641" sId="5">
    <nc r="E95">
      <v>20455</v>
    </nc>
  </rcc>
  <rcc rId="28642" sId="5">
    <nc r="E96">
      <v>8960</v>
    </nc>
  </rcc>
  <rcc rId="28643" sId="5">
    <nc r="E97">
      <v>34345</v>
    </nc>
  </rcc>
  <rcc rId="28644" sId="5">
    <nc r="E98">
      <v>8370</v>
    </nc>
  </rcc>
  <rcc rId="28645" sId="5">
    <nc r="E99">
      <v>45040</v>
    </nc>
  </rcc>
  <rcc rId="28646" sId="5">
    <nc r="E100">
      <v>30955</v>
    </nc>
  </rcc>
  <rcc rId="28647" sId="5">
    <nc r="E101">
      <v>31110</v>
    </nc>
  </rcc>
  <rcc rId="28648" sId="5">
    <nc r="E102">
      <v>17465</v>
    </nc>
  </rcc>
  <rcc rId="28649" sId="5">
    <nc r="E103">
      <v>14630</v>
    </nc>
  </rcc>
  <rcc rId="28650" sId="5">
    <nc r="E104">
      <v>23840</v>
    </nc>
  </rcc>
  <rcc rId="28651" sId="5">
    <nc r="E105">
      <v>4340</v>
    </nc>
  </rcc>
  <rcc rId="28652" sId="5">
    <nc r="E106">
      <v>9245</v>
    </nc>
  </rcc>
  <rcc rId="28653" sId="5">
    <nc r="E107">
      <v>5480</v>
    </nc>
  </rcc>
  <rcc rId="28654" sId="5">
    <nc r="E108">
      <v>98055</v>
    </nc>
  </rcc>
  <rcc rId="28655" sId="5">
    <nc r="E109">
      <v>35150</v>
    </nc>
  </rcc>
  <rcc rId="28656" sId="5">
    <nc r="E110">
      <v>14930</v>
    </nc>
  </rcc>
  <rcc rId="28657" sId="5">
    <nc r="E111">
      <v>26770</v>
    </nc>
  </rcc>
  <rcc rId="28658" sId="5">
    <nc r="E112">
      <v>5415</v>
    </nc>
  </rcc>
  <rcc rId="28659" sId="5">
    <nc r="E113">
      <v>19970</v>
    </nc>
  </rcc>
  <rcc rId="28660" sId="5">
    <nc r="E114">
      <v>11870</v>
    </nc>
  </rcc>
  <rcc rId="28661" sId="5">
    <nc r="E115">
      <v>47190</v>
    </nc>
  </rcc>
  <rcc rId="28662" sId="5">
    <nc r="E116">
      <v>36100</v>
    </nc>
  </rcc>
  <rcc rId="28663" sId="5">
    <nc r="E117">
      <v>96485</v>
    </nc>
  </rcc>
  <rcc rId="28664" sId="5">
    <nc r="E118">
      <v>40670</v>
    </nc>
  </rcc>
  <rcc rId="28665" sId="5">
    <nc r="E119">
      <v>2455</v>
    </nc>
  </rcc>
  <rcc rId="28666" sId="5">
    <nc r="E120">
      <v>87175</v>
    </nc>
  </rcc>
  <rfmt sheetId="5" sqref="E121">
    <dxf>
      <fill>
        <patternFill>
          <bgColor rgb="FFFFFF00"/>
        </patternFill>
      </fill>
    </dxf>
  </rfmt>
  <rcc rId="28667" sId="5">
    <nc r="E122">
      <v>15810</v>
    </nc>
  </rcc>
  <rcc rId="28668" sId="5">
    <nc r="E123">
      <v>5225</v>
    </nc>
  </rcc>
  <rcc rId="28669" sId="5">
    <nc r="E124">
      <v>8740</v>
    </nc>
  </rcc>
  <rcc rId="28670" sId="5">
    <nc r="E125">
      <v>10055</v>
    </nc>
  </rcc>
  <rcc rId="28671" sId="5">
    <nc r="E126">
      <v>31505</v>
    </nc>
  </rcc>
  <rcc rId="28672" sId="5">
    <nc r="E127">
      <v>61370</v>
    </nc>
  </rcc>
  <rcc rId="28673" sId="5">
    <nc r="E128">
      <v>9640</v>
    </nc>
  </rcc>
  <rcc rId="28674" sId="5">
    <nc r="E129">
      <v>15900</v>
    </nc>
  </rcc>
  <rcc rId="28675" sId="5">
    <nc r="E130">
      <v>12530</v>
    </nc>
  </rcc>
  <rcc rId="28676" sId="5">
    <nc r="E131">
      <v>8445</v>
    </nc>
  </rcc>
  <rcc rId="28677" sId="5">
    <nc r="E132">
      <v>9650</v>
    </nc>
  </rcc>
  <rcc rId="28678" sId="5">
    <nc r="E133">
      <v>19150</v>
    </nc>
  </rcc>
  <rcc rId="28679" sId="5">
    <nc r="E134">
      <v>18150</v>
    </nc>
  </rcc>
  <rcc rId="28680" sId="5">
    <nc r="E135">
      <v>31090</v>
    </nc>
  </rcc>
  <rcc rId="28681" sId="5">
    <nc r="E136">
      <v>59005</v>
    </nc>
  </rcc>
  <rcc rId="28682" sId="5">
    <nc r="E137">
      <v>29220</v>
    </nc>
  </rcc>
  <rcc rId="28683" sId="5">
    <nc r="E138">
      <v>29020</v>
    </nc>
  </rcc>
  <rcc rId="28684" sId="5">
    <nc r="E139">
      <v>40790</v>
    </nc>
  </rcc>
  <rcc rId="28685" sId="5">
    <nc r="E140">
      <v>19120</v>
    </nc>
  </rcc>
  <rcc rId="28686" sId="5">
    <nc r="E141">
      <v>9475</v>
    </nc>
  </rcc>
  <rcc rId="28687" sId="5">
    <nc r="E142">
      <v>27765</v>
    </nc>
  </rcc>
  <rcc rId="28688" sId="5">
    <nc r="E143">
      <v>41695</v>
    </nc>
  </rcc>
  <rcc rId="28689" sId="5">
    <nc r="E144">
      <v>57905</v>
    </nc>
  </rcc>
  <rcc rId="28690" sId="5">
    <nc r="E145">
      <v>10770</v>
    </nc>
  </rcc>
  <rcc rId="28691" sId="5">
    <nc r="E146">
      <v>12850</v>
    </nc>
  </rcc>
  <rcc rId="28692" sId="5">
    <nc r="E147">
      <v>30075</v>
    </nc>
  </rcc>
  <rcc rId="28693" sId="5">
    <nc r="E148">
      <v>13700</v>
    </nc>
  </rcc>
  <rcc rId="28694" sId="5">
    <nc r="E149">
      <v>40450</v>
    </nc>
  </rcc>
  <rcc rId="28695" sId="5">
    <nc r="E150">
      <v>39100</v>
    </nc>
  </rcc>
  <rcc rId="28696" sId="5">
    <nc r="E151">
      <v>44990</v>
    </nc>
  </rcc>
  <rcc rId="28697" sId="5">
    <nc r="E152">
      <v>23430</v>
    </nc>
  </rcc>
  <rcc rId="28698" sId="5">
    <nc r="E153">
      <v>1405</v>
    </nc>
  </rcc>
  <rcc rId="28699" sId="5">
    <nc r="E154">
      <v>29075</v>
    </nc>
  </rcc>
  <rcc rId="28700" sId="5">
    <nc r="E155">
      <v>77550</v>
    </nc>
  </rcc>
  <rcc rId="28701" sId="5">
    <nc r="E156">
      <v>25190</v>
    </nc>
  </rcc>
  <rcc rId="28702" sId="5">
    <nc r="E157">
      <v>36605</v>
    </nc>
  </rcc>
  <rcc rId="28703" sId="5">
    <nc r="E158">
      <v>4915</v>
    </nc>
  </rcc>
  <rcc rId="28704" sId="5">
    <nc r="E159">
      <v>7810</v>
    </nc>
  </rcc>
  <rcc rId="28705" sId="5">
    <nc r="E160">
      <v>14195</v>
    </nc>
  </rcc>
  <rcc rId="28706" sId="5">
    <nc r="E161">
      <v>92155</v>
    </nc>
  </rcc>
  <rcc rId="28707" sId="5">
    <nc r="E162">
      <v>74595</v>
    </nc>
  </rcc>
  <rcc rId="28708" sId="5">
    <nc r="E163">
      <v>20315</v>
    </nc>
  </rcc>
  <rcc rId="28709" sId="5">
    <nc r="E164">
      <v>46545</v>
    </nc>
  </rcc>
  <rcc rId="28710" sId="5">
    <oc r="G165">
      <f>17*190</f>
    </oc>
    <nc r="G165"/>
  </rcc>
  <rfmt sheetId="5" sqref="G165">
    <dxf>
      <fill>
        <patternFill>
          <bgColor theme="0"/>
        </patternFill>
      </fill>
    </dxf>
  </rfmt>
  <rcc rId="28711" sId="5">
    <oc r="O165" t="inlineStr">
      <is>
        <t>перерасчет</t>
      </is>
    </oc>
    <nc r="O165"/>
  </rcc>
  <rcmt sheetId="5" cell="G165" guid="{00000000-0000-0000-0000-000000000000}" action="delete" author="HP"/>
  <rcc rId="28712" sId="5">
    <nc r="E166">
      <v>23230</v>
    </nc>
  </rcc>
  <rcc rId="28713" sId="5">
    <nc r="E167">
      <v>1195</v>
    </nc>
  </rcc>
  <rcc rId="28714" sId="5">
    <nc r="E168">
      <v>13490</v>
    </nc>
  </rcc>
  <rcc rId="28715" sId="5">
    <nc r="E169">
      <v>12945</v>
    </nc>
  </rcc>
  <rcc rId="28716" sId="5">
    <nc r="E170">
      <v>10860</v>
    </nc>
  </rcc>
  <rcc rId="28717" sId="5">
    <nc r="E171">
      <v>70925</v>
    </nc>
  </rcc>
  <rcc rId="28718" sId="5">
    <nc r="E172">
      <v>40090</v>
    </nc>
  </rcc>
  <rcc rId="28719" sId="5">
    <nc r="E173">
      <v>19480</v>
    </nc>
  </rcc>
  <rcc rId="28720" sId="5">
    <nc r="E174">
      <v>10340</v>
    </nc>
  </rcc>
  <rcc rId="28721" sId="5">
    <nc r="E175">
      <v>52555</v>
    </nc>
  </rcc>
  <rcc rId="28722" sId="5">
    <nc r="E176">
      <v>45270</v>
    </nc>
  </rcc>
  <rcc rId="28723" sId="5">
    <nc r="E177">
      <v>33880</v>
    </nc>
  </rcc>
  <rcc rId="28724" sId="5">
    <nc r="E179">
      <v>49480</v>
    </nc>
  </rcc>
  <rcc rId="28725" sId="5">
    <nc r="E180">
      <v>39085</v>
    </nc>
  </rcc>
  <rcc rId="28726" sId="5">
    <nc r="E181">
      <v>10205</v>
    </nc>
  </rcc>
  <rcc rId="28727" sId="5">
    <nc r="E182">
      <v>9085</v>
    </nc>
  </rcc>
  <rcc rId="28728" sId="5">
    <nc r="E183">
      <v>31565</v>
    </nc>
  </rcc>
  <rcc rId="28729" sId="5">
    <nc r="E184">
      <v>23750</v>
    </nc>
  </rcc>
  <rcc rId="28730" sId="5">
    <nc r="E185">
      <v>10645</v>
    </nc>
  </rcc>
  <rcc rId="28731" sId="5">
    <nc r="E186">
      <v>18625</v>
    </nc>
  </rcc>
  <rcc rId="28732" sId="5">
    <nc r="E187">
      <v>40530</v>
    </nc>
  </rcc>
  <rcc rId="28733" sId="5">
    <nc r="E188">
      <v>13360</v>
    </nc>
  </rcc>
  <rcc rId="28734" sId="5">
    <nc r="E189">
      <v>123570</v>
    </nc>
  </rcc>
  <rcc rId="28735" sId="5">
    <nc r="E190">
      <v>7340</v>
    </nc>
  </rcc>
  <rcc rId="28736" sId="5">
    <nc r="E191">
      <v>25920</v>
    </nc>
  </rcc>
  <rcc rId="28737" sId="5">
    <nc r="E192">
      <v>33305</v>
    </nc>
  </rcc>
  <rcc rId="28738" sId="5">
    <nc r="E193">
      <v>26985</v>
    </nc>
  </rcc>
  <rcc rId="28739" sId="5">
    <nc r="E194">
      <v>10225</v>
    </nc>
  </rcc>
  <rcc rId="28740" sId="5">
    <nc r="E195">
      <v>10185</v>
    </nc>
  </rcc>
  <rcc rId="28741" sId="5">
    <nc r="E196">
      <v>22975</v>
    </nc>
  </rcc>
  <rcc rId="28742" sId="5">
    <nc r="E197">
      <v>9575</v>
    </nc>
  </rcc>
  <rcc rId="28743" sId="5">
    <nc r="E198">
      <v>17790</v>
    </nc>
  </rcc>
  <rcc rId="28744" sId="5">
    <nc r="E199">
      <v>16365</v>
    </nc>
  </rcc>
  <rcc rId="28745" sId="5">
    <nc r="E200">
      <v>23010</v>
    </nc>
  </rcc>
  <rcc rId="28746" sId="5">
    <nc r="E201">
      <v>15900</v>
    </nc>
  </rcc>
</revisions>
</file>

<file path=xl/revisions/revisionLog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47" sId="4">
    <nc r="E7">
      <v>8155</v>
    </nc>
  </rcc>
  <rcc rId="28748" sId="4">
    <nc r="E8">
      <v>51535</v>
    </nc>
  </rcc>
  <rcc rId="28749" sId="4">
    <nc r="E9">
      <v>4950</v>
    </nc>
  </rcc>
  <rcc rId="28750" sId="4">
    <nc r="E10">
      <v>22275</v>
    </nc>
  </rcc>
  <rcc rId="28751" sId="4">
    <nc r="E11">
      <v>13545</v>
    </nc>
  </rcc>
  <rcc rId="28752" sId="4">
    <nc r="E12">
      <v>45750</v>
    </nc>
  </rcc>
  <rcc rId="28753" sId="4">
    <nc r="E13">
      <v>17350</v>
    </nc>
  </rcc>
  <rcc rId="28754" sId="4">
    <nc r="E14">
      <v>9445</v>
    </nc>
  </rcc>
  <rcc rId="28755" sId="4">
    <nc r="E15">
      <v>27005</v>
    </nc>
  </rcc>
  <rcc rId="28756" sId="4">
    <nc r="E16">
      <v>26355</v>
    </nc>
  </rcc>
  <rcc rId="28757" sId="4">
    <nc r="E17">
      <v>30025</v>
    </nc>
  </rcc>
  <rcc rId="28758" sId="4">
    <nc r="E18">
      <v>32265</v>
    </nc>
  </rcc>
  <rcc rId="28759" sId="4">
    <nc r="E19">
      <v>52885</v>
    </nc>
  </rcc>
  <rcc rId="28760" sId="4">
    <nc r="E20">
      <v>4135</v>
    </nc>
  </rcc>
  <rcc rId="28761" sId="4">
    <nc r="E21">
      <v>8570</v>
    </nc>
  </rcc>
  <rcc rId="28762" sId="4">
    <nc r="E22">
      <v>21750</v>
    </nc>
  </rcc>
  <rcc rId="28763" sId="4">
    <nc r="E23">
      <v>49090</v>
    </nc>
  </rcc>
  <rcc rId="28764" sId="4">
    <nc r="E24">
      <v>29480</v>
    </nc>
  </rcc>
  <rcc rId="28765" sId="4">
    <nc r="E25">
      <v>33930</v>
    </nc>
  </rcc>
  <rcc rId="28766" sId="4">
    <nc r="E26">
      <v>16745</v>
    </nc>
  </rcc>
  <rcc rId="28767" sId="4">
    <nc r="E27">
      <v>14890</v>
    </nc>
  </rcc>
  <rcc rId="28768" sId="4">
    <nc r="E28">
      <v>57620</v>
    </nc>
  </rcc>
  <rcc rId="28769" sId="4">
    <nc r="E29">
      <v>33870</v>
    </nc>
  </rcc>
  <rcc rId="28770" sId="4">
    <nc r="E31">
      <v>21285</v>
    </nc>
  </rcc>
  <rcc rId="28771" sId="4">
    <nc r="E32">
      <v>29020</v>
    </nc>
  </rcc>
  <rcc rId="28772" sId="4">
    <nc r="E33">
      <v>38145</v>
    </nc>
  </rcc>
  <rcc rId="28773" sId="4">
    <nc r="E34">
      <v>18475</v>
    </nc>
  </rcc>
  <rcc rId="28774" sId="4">
    <nc r="E35">
      <v>11725</v>
    </nc>
  </rcc>
  <rcc rId="28775" sId="4">
    <nc r="E36">
      <v>47560</v>
    </nc>
  </rcc>
  <rcc rId="28776" sId="4">
    <nc r="E37">
      <v>38600</v>
    </nc>
  </rcc>
  <rcc rId="28777" sId="4">
    <nc r="E38">
      <v>11730</v>
    </nc>
  </rcc>
  <rcc rId="28778" sId="4">
    <nc r="E39">
      <v>42365</v>
    </nc>
  </rcc>
  <rcc rId="28779" sId="4">
    <nc r="E40">
      <v>37335</v>
    </nc>
  </rcc>
  <rcc rId="28780" sId="4">
    <nc r="E41">
      <v>4295</v>
    </nc>
  </rcc>
  <rcc rId="28781" sId="4">
    <nc r="E42">
      <v>99240</v>
    </nc>
  </rcc>
  <rcc rId="28782" sId="4">
    <nc r="E43">
      <v>8875</v>
    </nc>
  </rcc>
  <rcc rId="28783" sId="4">
    <nc r="E44">
      <v>1685</v>
    </nc>
  </rcc>
  <rcc rId="28784" sId="4">
    <nc r="E45">
      <v>87140</v>
    </nc>
  </rcc>
  <rcc rId="28785" sId="4">
    <nc r="E46">
      <v>8620</v>
    </nc>
  </rcc>
  <rcc rId="28786" sId="4">
    <nc r="E47">
      <v>11045</v>
    </nc>
  </rcc>
  <rcc rId="28787" sId="4">
    <nc r="E48">
      <v>54760</v>
    </nc>
  </rcc>
  <rcc rId="28788" sId="4">
    <nc r="E49">
      <v>14290</v>
    </nc>
  </rcc>
  <rcc rId="28789" sId="4">
    <nc r="E50">
      <v>31795</v>
    </nc>
  </rcc>
  <rcc rId="28790" sId="4">
    <nc r="E51">
      <v>15210</v>
    </nc>
  </rcc>
  <rcc rId="28791" sId="4">
    <nc r="E52">
      <v>9715</v>
    </nc>
  </rcc>
  <rcc rId="28792" sId="4">
    <nc r="E53">
      <v>19560</v>
    </nc>
  </rcc>
  <rcc rId="28793" sId="4">
    <nc r="E54">
      <v>5885</v>
    </nc>
  </rcc>
  <rcc rId="28794" sId="4">
    <nc r="E55">
      <v>53280</v>
    </nc>
  </rcc>
  <rcc rId="28795" sId="4">
    <nc r="E56">
      <v>50905</v>
    </nc>
  </rcc>
  <rcc rId="28796" sId="4">
    <nc r="E57">
      <v>5595</v>
    </nc>
  </rcc>
  <rcc rId="28797" sId="4">
    <nc r="E58">
      <v>28595</v>
    </nc>
  </rcc>
  <rcc rId="28798" sId="4">
    <nc r="E59">
      <v>12595</v>
    </nc>
  </rcc>
</revisions>
</file>

<file path=xl/revisions/revisionLog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99" sId="3">
    <nc r="E7">
      <v>13095</v>
    </nc>
  </rcc>
  <rcc rId="28800" sId="3">
    <nc r="E8">
      <v>645</v>
    </nc>
  </rcc>
  <rcc rId="28801" sId="3">
    <nc r="E9">
      <v>14920</v>
    </nc>
  </rcc>
  <rcc rId="28802" sId="3">
    <nc r="E10">
      <v>13475</v>
    </nc>
  </rcc>
  <rcc rId="28803" sId="3">
    <nc r="E11">
      <v>900</v>
    </nc>
  </rcc>
  <rcc rId="28804" sId="3">
    <nc r="E12">
      <v>28700</v>
    </nc>
  </rcc>
  <rcc rId="28805" sId="3">
    <nc r="E13">
      <v>10650</v>
    </nc>
  </rcc>
  <rcc rId="28806" sId="3">
    <nc r="E14">
      <v>17995</v>
    </nc>
  </rcc>
  <rcc rId="28807" sId="3">
    <nc r="E15">
      <v>3435</v>
    </nc>
  </rcc>
  <rcc rId="28808" sId="3">
    <nc r="E16">
      <v>17190</v>
    </nc>
  </rcc>
  <rcc rId="28809" sId="3">
    <nc r="E17">
      <v>39885</v>
    </nc>
  </rcc>
  <rcc rId="28810" sId="3">
    <nc r="E18">
      <v>15020</v>
    </nc>
  </rcc>
  <rcc rId="28811" sId="3">
    <nc r="E19">
      <v>152725</v>
    </nc>
  </rcc>
  <rcc rId="28812" sId="3">
    <nc r="E20">
      <v>5995</v>
    </nc>
  </rcc>
  <rcc rId="28813" sId="3">
    <nc r="E21">
      <v>13000</v>
    </nc>
  </rcc>
  <rcc rId="28814" sId="3">
    <nc r="E22">
      <v>12955</v>
    </nc>
  </rcc>
  <rcc rId="28815" sId="3">
    <nc r="E23">
      <v>38040</v>
    </nc>
  </rcc>
  <rcc rId="28816" sId="3">
    <nc r="E24">
      <v>53415</v>
    </nc>
  </rcc>
  <rcc rId="28817" sId="3">
    <nc r="E25">
      <v>11825</v>
    </nc>
  </rcc>
  <rcc rId="28818" sId="3">
    <nc r="E26">
      <v>15</v>
    </nc>
  </rcc>
  <rcc rId="28819" sId="3">
    <nc r="E27">
      <v>30755</v>
    </nc>
  </rcc>
  <rcc rId="28820" sId="3">
    <nc r="E28">
      <v>31210</v>
    </nc>
  </rcc>
  <rcc rId="28821" sId="3">
    <nc r="E29">
      <v>31615</v>
    </nc>
  </rcc>
  <rcc rId="28822" sId="3">
    <nc r="E30">
      <v>30015</v>
    </nc>
  </rcc>
  <rcc rId="28823" sId="3">
    <nc r="E31">
      <v>46820</v>
    </nc>
  </rcc>
  <rcc rId="28824" sId="2">
    <nc r="E6">
      <v>1040</v>
    </nc>
  </rcc>
  <rcc rId="28825" sId="2">
    <nc r="E7">
      <v>22865</v>
    </nc>
  </rcc>
  <rcc rId="28826" sId="2">
    <nc r="E8">
      <v>20035</v>
    </nc>
  </rcc>
  <rcc rId="28827" sId="2">
    <nc r="E9">
      <v>24085</v>
    </nc>
  </rcc>
  <rcc rId="28828" sId="2">
    <nc r="E10">
      <v>110585</v>
    </nc>
  </rcc>
  <rcc rId="28829" sId="2">
    <nc r="E11">
      <v>26605</v>
    </nc>
  </rcc>
  <rcc rId="28830" sId="2">
    <nc r="E12">
      <v>20170</v>
    </nc>
  </rcc>
  <rcc rId="28831" sId="2">
    <nc r="E13">
      <v>29880</v>
    </nc>
  </rcc>
  <rcc rId="28832" sId="2">
    <nc r="E14">
      <v>21100</v>
    </nc>
  </rcc>
  <rcc rId="28833" sId="2">
    <nc r="E15">
      <v>39875</v>
    </nc>
  </rcc>
  <rcc rId="28834" sId="2">
    <nc r="E16">
      <v>43375</v>
    </nc>
  </rcc>
  <rcc rId="28835" sId="2">
    <nc r="E17">
      <v>33410</v>
    </nc>
  </rcc>
  <rcc rId="28836" sId="2">
    <nc r="E18">
      <v>16245</v>
    </nc>
  </rcc>
  <rcc rId="28837" sId="2">
    <nc r="E19">
      <v>2510</v>
    </nc>
  </rcc>
  <rcc rId="28838" sId="2">
    <nc r="E20">
      <v>2355</v>
    </nc>
  </rcc>
  <rcc rId="28839" sId="2">
    <nc r="E21">
      <v>27850</v>
    </nc>
  </rcc>
  <rcc rId="28840" sId="2">
    <nc r="E22">
      <v>6975</v>
    </nc>
  </rcc>
  <rcc rId="28841" sId="2">
    <nc r="E23">
      <v>615</v>
    </nc>
  </rcc>
  <rcc rId="28842" sId="2">
    <nc r="E24">
      <v>7855</v>
    </nc>
  </rcc>
  <rcc rId="28843" sId="2">
    <nc r="E25">
      <v>14060</v>
    </nc>
  </rcc>
  <rcc rId="28844" sId="2">
    <nc r="E26">
      <v>12905</v>
    </nc>
  </rcc>
  <rcc rId="28845" sId="2">
    <nc r="E27">
      <v>49600</v>
    </nc>
  </rcc>
  <rcc rId="28846" sId="2">
    <nc r="E28">
      <v>11950</v>
    </nc>
  </rcc>
  <rcc rId="28847" sId="2">
    <nc r="E29">
      <v>62430</v>
    </nc>
  </rcc>
  <rcc rId="28848" sId="2">
    <nc r="E30">
      <v>7965</v>
    </nc>
  </rcc>
  <rcc rId="28849" sId="2">
    <nc r="E31">
      <v>2410</v>
    </nc>
  </rcc>
  <rcc rId="28850" sId="2">
    <nc r="E32">
      <v>25240</v>
    </nc>
  </rcc>
  <rcc rId="28851" sId="2">
    <nc r="E34">
      <v>47180</v>
    </nc>
  </rcc>
  <rcc rId="28852" sId="2">
    <nc r="E35">
      <v>55920</v>
    </nc>
  </rcc>
  <rcc rId="28853" sId="2">
    <nc r="E36">
      <v>13960</v>
    </nc>
  </rcc>
  <rcc rId="28854" sId="2">
    <nc r="E37">
      <v>35505</v>
    </nc>
  </rcc>
  <rcc rId="28855" sId="2">
    <nc r="E38">
      <v>41180</v>
    </nc>
  </rcc>
  <rcc rId="28856" sId="2">
    <nc r="E39">
      <v>30785</v>
    </nc>
  </rcc>
  <rcc rId="28857" sId="2">
    <nc r="E40">
      <v>29220</v>
    </nc>
  </rcc>
  <rcc rId="28858" sId="2">
    <nc r="E41">
      <v>30745</v>
    </nc>
  </rcc>
  <rcc rId="28859" sId="2">
    <nc r="E42">
      <v>31085</v>
    </nc>
  </rcc>
  <rcc rId="28860" sId="2">
    <nc r="E43">
      <v>5895</v>
    </nc>
  </rcc>
  <rcc rId="28861" sId="2">
    <nc r="E44">
      <v>33260</v>
    </nc>
  </rcc>
  <rcc rId="28862" sId="2">
    <nc r="E45">
      <v>22730</v>
    </nc>
  </rcc>
  <rcc rId="28863" sId="2">
    <nc r="E46">
      <v>41720</v>
    </nc>
  </rcc>
  <rcc rId="28864" sId="2">
    <nc r="E47">
      <v>52295</v>
    </nc>
  </rcc>
  <rcc rId="28865" sId="2">
    <nc r="E48">
      <v>41715</v>
    </nc>
  </rcc>
  <rcc rId="28866" sId="2">
    <nc r="E49">
      <v>88880</v>
    </nc>
  </rcc>
  <rcc rId="28867" sId="2">
    <nc r="E50">
      <v>77100</v>
    </nc>
  </rcc>
  <rcc rId="28868" sId="2">
    <nc r="E51">
      <v>9500</v>
    </nc>
  </rcc>
  <rcc rId="28869" sId="2">
    <nc r="E52">
      <v>11250</v>
    </nc>
  </rcc>
  <rcc rId="28870" sId="2">
    <nc r="E53">
      <v>20485</v>
    </nc>
  </rcc>
  <rcc rId="28871" sId="2">
    <nc r="E54">
      <v>11235</v>
    </nc>
  </rcc>
  <rcc rId="28872" sId="2">
    <nc r="E55">
      <v>44685</v>
    </nc>
  </rcc>
  <rcc rId="28873" sId="2">
    <nc r="E56">
      <v>10925</v>
    </nc>
  </rcc>
  <rcc rId="28874" sId="2">
    <nc r="E58">
      <v>23145</v>
    </nc>
  </rcc>
  <rcc rId="28875" sId="2">
    <nc r="E59">
      <v>22735</v>
    </nc>
  </rcc>
  <rcc rId="28876" sId="2">
    <nc r="E60">
      <v>13150</v>
    </nc>
  </rcc>
  <rcc rId="28877" sId="2">
    <oc r="G57">
      <f>6*239</f>
    </oc>
    <nc r="G57"/>
  </rcc>
  <rcc rId="28878" sId="2">
    <oc r="M57" t="inlineStr">
      <is>
        <t>перерасчет</t>
      </is>
    </oc>
    <nc r="M57"/>
  </rcc>
  <rfmt sheetId="2" sqref="G57">
    <dxf>
      <fill>
        <patternFill>
          <bgColor theme="0"/>
        </patternFill>
      </fill>
    </dxf>
  </rfmt>
  <rcc rId="28879" sId="2">
    <nc r="E61">
      <v>70315</v>
    </nc>
  </rcc>
  <rcc rId="28880" sId="2">
    <nc r="E62">
      <v>13845</v>
    </nc>
  </rcc>
  <rcc rId="28881" sId="2">
    <nc r="E63">
      <v>2125</v>
    </nc>
  </rcc>
  <rcc rId="28882" sId="2">
    <nc r="E64">
      <v>20295</v>
    </nc>
  </rcc>
  <rcc rId="28883" sId="2">
    <nc r="E65">
      <v>65330</v>
    </nc>
  </rcc>
  <rcc rId="28884" sId="2">
    <nc r="E66">
      <v>30120</v>
    </nc>
  </rcc>
  <rcc rId="28885" sId="2">
    <nc r="E67">
      <v>7680</v>
    </nc>
  </rcc>
  <rcc rId="28886" sId="2">
    <nc r="E68">
      <v>26615</v>
    </nc>
  </rcc>
  <rcc rId="28887" sId="2">
    <nc r="E69">
      <v>54775</v>
    </nc>
  </rcc>
  <rcc rId="28888" sId="2">
    <nc r="E70">
      <v>86170</v>
    </nc>
  </rcc>
  <rcc rId="28889" sId="2">
    <nc r="E71">
      <v>36590</v>
    </nc>
  </rcc>
  <rcc rId="28890" sId="2">
    <nc r="E72">
      <v>5775</v>
    </nc>
  </rcc>
  <rcc rId="28891" sId="2">
    <nc r="E73">
      <v>56160</v>
    </nc>
  </rcc>
  <rcc rId="28892" sId="2">
    <nc r="E74">
      <v>9435</v>
    </nc>
  </rcc>
  <rcc rId="28893" sId="2">
    <nc r="E75">
      <v>270</v>
    </nc>
  </rcc>
  <rcc rId="28894" sId="2">
    <nc r="E76">
      <v>25935</v>
    </nc>
  </rcc>
  <rcc rId="28895" sId="2">
    <nc r="E77">
      <v>18045</v>
    </nc>
  </rcc>
  <rcc rId="28896" sId="2">
    <nc r="E78">
      <v>36400</v>
    </nc>
  </rcc>
  <rcc rId="28897" sId="2">
    <nc r="E79">
      <v>7695</v>
    </nc>
  </rcc>
  <rcc rId="28898" sId="2">
    <nc r="E80">
      <v>28215</v>
    </nc>
  </rcc>
  <rcc rId="28899" sId="2">
    <nc r="E81">
      <v>10135</v>
    </nc>
  </rcc>
  <rcc rId="28900" sId="2">
    <nc r="E83">
      <v>7685</v>
    </nc>
  </rcc>
  <rcc rId="28901" sId="2">
    <nc r="E84">
      <v>12190</v>
    </nc>
  </rcc>
  <rcc rId="28902" sId="2">
    <nc r="E85">
      <v>9410</v>
    </nc>
  </rcc>
  <rcc rId="28903" sId="2">
    <nc r="E86">
      <v>36980</v>
    </nc>
  </rcc>
  <rcc rId="28904" sId="2">
    <nc r="E87">
      <v>35565</v>
    </nc>
  </rcc>
  <rcc rId="28905" sId="2">
    <nc r="E88">
      <v>18860</v>
    </nc>
  </rcc>
  <rcc rId="28906" sId="2">
    <nc r="E89">
      <v>67730</v>
    </nc>
  </rcc>
  <rcc rId="28907" sId="2">
    <nc r="E90">
      <v>60555</v>
    </nc>
  </rcc>
  <rcc rId="28908" sId="2">
    <nc r="E91">
      <v>13265</v>
    </nc>
  </rcc>
  <rcc rId="28909" sId="2">
    <nc r="E92">
      <v>12380</v>
    </nc>
  </rcc>
  <rcc rId="28910" sId="2">
    <oc r="G92">
      <v>11220</v>
    </oc>
    <nc r="G92"/>
  </rcc>
  <rcc rId="28911" sId="2">
    <nc r="E93">
      <v>700</v>
    </nc>
  </rcc>
  <rcc rId="28912" sId="2">
    <nc r="E94">
      <v>36465</v>
    </nc>
  </rcc>
  <rcc rId="28913" sId="2">
    <nc r="E95">
      <v>13765</v>
    </nc>
  </rcc>
  <rcc rId="28914" sId="2">
    <nc r="E96">
      <v>41315</v>
    </nc>
  </rcc>
  <rcc rId="28915" sId="2">
    <nc r="E97">
      <v>24690</v>
    </nc>
  </rcc>
  <rcc rId="28916" sId="2">
    <nc r="E98">
      <v>10340</v>
    </nc>
  </rcc>
  <rcc rId="28917" sId="2">
    <nc r="E99">
      <v>12455</v>
    </nc>
  </rcc>
  <rcc rId="28918" sId="2">
    <nc r="E100">
      <v>4885</v>
    </nc>
  </rcc>
  <rcc rId="28919" sId="2">
    <nc r="E101">
      <v>13490</v>
    </nc>
  </rcc>
  <rcc rId="28920" sId="2">
    <nc r="E102">
      <v>52130</v>
    </nc>
  </rcc>
  <rcc rId="28921" sId="2">
    <nc r="E103">
      <v>6420</v>
    </nc>
  </rcc>
  <rcc rId="28922" sId="2">
    <nc r="E104">
      <v>22215</v>
    </nc>
  </rcc>
  <rcc rId="28923" sId="2">
    <nc r="E105">
      <v>20775</v>
    </nc>
  </rcc>
  <rcc rId="28924" sId="2">
    <nc r="E106">
      <v>90585</v>
    </nc>
  </rcc>
  <rcc rId="28925" sId="2">
    <nc r="E107">
      <v>11055</v>
    </nc>
  </rcc>
  <rcc rId="28926" sId="2">
    <nc r="E108">
      <v>30050</v>
    </nc>
  </rcc>
  <rcc rId="28927" sId="2">
    <nc r="E109">
      <v>20495</v>
    </nc>
  </rcc>
  <rcc rId="28928" sId="2">
    <nc r="E110">
      <v>10200</v>
    </nc>
  </rcc>
  <rcc rId="28929" sId="2">
    <nc r="E111">
      <v>23815</v>
    </nc>
  </rcc>
  <rcc rId="28930" sId="2">
    <nc r="E112">
      <v>16775</v>
    </nc>
  </rcc>
  <rcc rId="28931" sId="2">
    <nc r="E113">
      <v>56395</v>
    </nc>
  </rcc>
  <rcc rId="28932" sId="2">
    <nc r="E114">
      <v>15505</v>
    </nc>
  </rcc>
  <rcc rId="28933" sId="2">
    <nc r="E115">
      <v>48225</v>
    </nc>
  </rcc>
  <rcc rId="28934" sId="2">
    <nc r="E116">
      <v>20695</v>
    </nc>
  </rcc>
  <rcc rId="28935" sId="2">
    <nc r="E117">
      <v>8235</v>
    </nc>
  </rcc>
</revisions>
</file>

<file path=xl/revisions/revisionLog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936" sId="3">
    <oc r="E16">
      <v>17190</v>
    </oc>
    <nc r="E16">
      <v>77190</v>
    </nc>
  </rcc>
  <rfmt sheetId="3" sqref="E31">
    <dxf>
      <fill>
        <patternFill patternType="solid">
          <bgColor rgb="FFFFFF00"/>
        </patternFill>
      </fill>
    </dxf>
  </rfmt>
  <rfmt sheetId="3" sqref="E27">
    <dxf>
      <fill>
        <patternFill patternType="solid">
          <bgColor rgb="FFFFFF00"/>
        </patternFill>
      </fill>
    </dxf>
  </rfmt>
  <rfmt sheetId="3" sqref="E16">
    <dxf>
      <fill>
        <patternFill patternType="solid">
          <bgColor rgb="FFFFFF00"/>
        </patternFill>
      </fill>
    </dxf>
  </rfmt>
  <rfmt sheetId="4" sqref="E56">
    <dxf>
      <fill>
        <patternFill>
          <bgColor rgb="FFFFFF00"/>
        </patternFill>
      </fill>
    </dxf>
  </rfmt>
  <rfmt sheetId="4" sqref="E56">
    <dxf>
      <fill>
        <patternFill>
          <bgColor theme="0"/>
        </patternFill>
      </fill>
    </dxf>
  </rfmt>
  <rcc rId="28937" sId="5">
    <nc r="E121">
      <v>83645</v>
    </nc>
  </rcc>
  <rfmt sheetId="16" sqref="E12">
    <dxf>
      <fill>
        <patternFill>
          <bgColor theme="0"/>
        </patternFill>
      </fill>
    </dxf>
  </rfmt>
  <rcc rId="28938" sId="16">
    <nc r="E12">
      <v>16362</v>
    </nc>
  </rcc>
</revisions>
</file>

<file path=xl/revisions/revisionLog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E16">
    <dxf>
      <fill>
        <patternFill>
          <bgColor theme="0"/>
        </patternFill>
      </fill>
    </dxf>
  </rfmt>
  <rfmt sheetId="3" sqref="E27">
    <dxf>
      <fill>
        <patternFill>
          <bgColor theme="0"/>
        </patternFill>
      </fill>
    </dxf>
  </rfmt>
  <rcc rId="28939" sId="3">
    <oc r="E31">
      <v>46820</v>
    </oc>
    <nc r="E31">
      <v>63820</v>
    </nc>
  </rcc>
  <rfmt sheetId="3" sqref="E31">
    <dxf>
      <fill>
        <patternFill>
          <bgColor theme="0"/>
        </patternFill>
      </fill>
    </dxf>
  </rfmt>
  <rcc rId="28940" sId="5">
    <oc r="E121">
      <v>83645</v>
    </oc>
    <nc r="E121">
      <v>83865</v>
    </nc>
  </rcc>
  <rfmt sheetId="5" sqref="E121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953" sId="13" numFmtId="4">
    <oc r="D5">
      <v>4333.66</v>
    </oc>
    <nc r="D5">
      <v>4453.5200000000004</v>
    </nc>
  </rcc>
  <rcc rId="28954" sId="13">
    <oc r="E5">
      <f>105.04+7.65</f>
    </oc>
    <nc r="E5"/>
  </rcc>
  <rcc rId="28955" sId="13">
    <oc r="G5">
      <v>160.12</v>
    </oc>
    <nc r="G5"/>
  </rcc>
  <rcc rId="28956" sId="13">
    <oc r="E6">
      <f>E7*0.051</f>
    </oc>
    <nc r="E6">
      <f>E7*0.087</f>
    </nc>
  </rcc>
  <rcc rId="28957" sId="13">
    <oc r="F6">
      <f>F7*0.051</f>
    </oc>
    <nc r="F6">
      <f>F7*0.087</f>
    </nc>
  </rcc>
  <rcc rId="28958" sId="13">
    <oc r="G6">
      <f>G7*0.051</f>
    </oc>
    <nc r="G6">
      <f>G7*0.087</f>
    </nc>
  </rcc>
  <rcc rId="28959" sId="13">
    <oc r="E7">
      <f>1958-F7</f>
    </oc>
    <nc r="E7">
      <f>1388-F7</f>
    </nc>
  </rcc>
  <rcc rId="28960" sId="13">
    <oc r="F7">
      <f>142*3.23</f>
    </oc>
    <nc r="F7">
      <f>150*3.23</f>
    </nc>
  </rcc>
  <rcc rId="28961" sId="13">
    <oc r="F8">
      <f>142*4.33</f>
    </oc>
    <nc r="F8">
      <f>150*4.33</f>
    </nc>
  </rcc>
  <rcc rId="28962" sId="13" numFmtId="4">
    <oc r="E8">
      <v>1884</v>
    </oc>
    <nc r="E8">
      <v>1989</v>
    </nc>
  </rcc>
  <rcc rId="28963" sId="12">
    <oc r="H21">
      <f>I13-H19-H20</f>
    </oc>
    <nc r="H21">
      <f>H19-H20</f>
    </nc>
  </rcc>
  <rfmt sheetId="12" sqref="J19" start="0" length="0">
    <dxf>
      <numFmt numFmtId="35" formatCode="_-* #,##0.00\ _₽_-;\-* #,##0.00\ _₽_-;_-* &quot;-&quot;??\ _₽_-;_-@_-"/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976" sId="16">
    <nc r="G16" t="inlineStr">
      <is>
        <t>&gt;8093</t>
      </is>
    </nc>
  </rcc>
  <rfmt sheetId="16" sqref="G16" start="0" length="2147483647">
    <dxf>
      <font>
        <sz val="9"/>
      </font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989" sId="13">
    <oc r="E7">
      <f>1388-F7</f>
    </oc>
    <nc r="E7">
      <f>1392-F7</f>
    </nc>
  </rcc>
  <rcc rId="28990" sId="13" numFmtId="4">
    <oc r="E8">
      <v>1989</v>
    </oc>
    <nc r="E8">
      <v>1985</v>
    </nc>
  </rcc>
  <rcc rId="28991" sId="13" numFmtId="4">
    <oc r="D8">
      <v>267950</v>
    </oc>
    <nc r="D8">
      <v>272053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H22" start="0" length="0">
    <dxf>
      <numFmt numFmtId="35" formatCode="_-* #,##0.00\ _₽_-;\-* #,##0.00\ _₽_-;_-* &quot;-&quot;??\ _₽_-;_-@_-"/>
    </dxf>
  </rfmt>
  <rcc rId="29004" sId="13" numFmtId="4">
    <oc r="D8">
      <v>272053</v>
    </oc>
    <nc r="D8">
      <v>272153</v>
    </nc>
  </rcc>
  <rcc rId="29005" sId="13">
    <oc r="E7">
      <f>1392-F7</f>
    </oc>
    <nc r="E7">
      <f>1491-F7</f>
    </nc>
  </rcc>
  <rcc rId="29006" sId="13" numFmtId="4">
    <oc r="E8">
      <v>1985</v>
    </oc>
    <nc r="E8">
      <v>1984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19" sId="13" numFmtId="4">
    <oc r="D5">
      <v>4453.5200000000004</v>
    </oc>
    <nc r="D5">
      <v>4463.5200000000004</v>
    </nc>
  </rcc>
  <rfmt sheetId="13" sqref="I6" start="0" length="0">
    <dxf>
      <numFmt numFmtId="2" formatCode="0.00"/>
    </dxf>
  </rfmt>
  <rcc rId="29020" sId="13">
    <oc r="E6">
      <f>E7*0.087</f>
    </oc>
    <nc r="E6">
      <f>E7*0.0873</f>
    </nc>
  </rcc>
  <rcc rId="29021" sId="13">
    <oc r="F6">
      <f>F7*0.087</f>
    </oc>
    <nc r="F6">
      <f>F7*0.0873</f>
    </nc>
  </rcc>
  <rcc rId="29022" sId="13" odxf="1" dxf="1">
    <oc r="G6">
      <f>G7*0.087</f>
    </oc>
    <nc r="G6">
      <f>G7*0.0873</f>
    </nc>
    <odxf>
      <numFmt numFmtId="2" formatCode="0.00"/>
    </odxf>
    <ndxf>
      <numFmt numFmtId="172" formatCode="0.0"/>
    </ndxf>
  </rcc>
  <rcc rId="29023" sId="13" numFmtId="4">
    <oc r="D8">
      <v>272153</v>
    </oc>
    <nc r="D8">
      <v>271953</v>
    </nc>
  </rcc>
  <rcc rId="29024" sId="13" numFmtId="4">
    <oc r="E8">
      <v>1984</v>
    </oc>
    <nc r="E8">
      <v>1785</v>
    </nc>
  </rcc>
  <rcc rId="29025" sId="13" numFmtId="4">
    <oc r="G9">
      <v>76.97</v>
    </oc>
    <nc r="G9">
      <f>G7+G8</f>
    </nc>
  </rcc>
  <rcc rId="29026" sId="13" numFmtId="4">
    <oc r="E7">
      <f>1491-F7</f>
    </oc>
    <nc r="E7">
      <v>1007</v>
    </nc>
  </rcc>
  <rcc rId="29027" sId="12">
    <oc r="H19">
      <f>SUM(H15:H18)</f>
    </oc>
    <nc r="H19">
      <f>SUM(H15:H18)</f>
    </nc>
  </rcc>
  <rcc rId="29028" sId="13">
    <oc r="E10">
      <f>'Норматив ээ'!H19</f>
    </oc>
    <nc r="E10">
      <f>'Норматив ээ'!H19-F10</f>
    </nc>
  </rcc>
</revisions>
</file>

<file path=xl/revisions/revisionLog1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3">
  <userInfo guid="{927D8568-1A84-4564-90FF-8C16AFA396D0}" name="Ольга" id="-642878304" dateTime="2022-10-26T08:16:54"/>
  <userInfo guid="{E68FF1A6-973F-4B5A-B0CF-D40D90ABEDAA}" name="HP" id="-812025860" dateTime="2023-02-22T12:44:09"/>
  <userInfo guid="{41EE0B60-F7B0-491E-9B7B-4638DAB1508E}" name="Ольга" id="-642906024" dateTime="2023-04-25T10:39:35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4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4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5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view="pageBreakPreview" zoomScale="120" zoomScaleSheetLayoutView="120" workbookViewId="0">
      <selection activeCell="A12" sqref="A12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801" t="s">
        <v>1015</v>
      </c>
      <c r="B1" s="801"/>
      <c r="C1" s="801"/>
      <c r="D1" s="801"/>
      <c r="E1" s="801"/>
      <c r="F1" s="801"/>
      <c r="G1" s="801"/>
    </row>
    <row r="2" spans="1:8" ht="15" x14ac:dyDescent="0.2">
      <c r="A2" s="802" t="s">
        <v>2029</v>
      </c>
      <c r="B2" s="802"/>
      <c r="C2" s="802"/>
      <c r="D2" s="802"/>
      <c r="E2" s="802"/>
      <c r="F2" s="802"/>
      <c r="G2" s="802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792" t="s">
        <v>0</v>
      </c>
      <c r="B4" s="803" t="s">
        <v>1</v>
      </c>
      <c r="C4" s="803" t="s">
        <v>2</v>
      </c>
      <c r="D4" s="803"/>
      <c r="E4" s="779" t="s">
        <v>3</v>
      </c>
      <c r="F4" s="779" t="s">
        <v>4</v>
      </c>
      <c r="G4" s="803" t="s">
        <v>5</v>
      </c>
    </row>
    <row r="5" spans="1:8" ht="13.5" thickBot="1" x14ac:dyDescent="0.25">
      <c r="A5" s="780"/>
      <c r="B5" s="803"/>
      <c r="C5" s="803"/>
      <c r="D5" s="803"/>
      <c r="E5" s="780"/>
      <c r="F5" s="780"/>
      <c r="G5" s="803"/>
    </row>
    <row r="6" spans="1:8" ht="13.5" thickBot="1" x14ac:dyDescent="0.25">
      <c r="A6" s="781"/>
      <c r="B6" s="803"/>
      <c r="C6" s="5" t="s">
        <v>6</v>
      </c>
      <c r="D6" s="6" t="s">
        <v>7</v>
      </c>
      <c r="E6" s="781"/>
      <c r="F6" s="781"/>
      <c r="G6" s="803"/>
    </row>
    <row r="7" spans="1:8" ht="18" customHeight="1" thickBot="1" x14ac:dyDescent="0.25">
      <c r="A7" s="789" t="s">
        <v>1552</v>
      </c>
      <c r="B7" s="790"/>
      <c r="C7" s="790"/>
      <c r="D7" s="791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6940</v>
      </c>
      <c r="D8" s="21">
        <v>7014</v>
      </c>
      <c r="E8" s="154">
        <f>D8-C8</f>
        <v>74</v>
      </c>
      <c r="F8" s="21">
        <v>15</v>
      </c>
      <c r="G8" s="22">
        <f>E8*F8</f>
        <v>1110</v>
      </c>
      <c r="H8" s="8"/>
    </row>
    <row r="9" spans="1:8" ht="64.5" thickBot="1" x14ac:dyDescent="0.25">
      <c r="A9" s="9" t="s">
        <v>9</v>
      </c>
      <c r="B9" s="21">
        <v>29993299</v>
      </c>
      <c r="C9" s="22">
        <v>2896</v>
      </c>
      <c r="D9" s="22">
        <v>2935</v>
      </c>
      <c r="E9" s="154">
        <f>D9-C9</f>
        <v>39</v>
      </c>
      <c r="F9" s="22">
        <v>60</v>
      </c>
      <c r="G9" s="22">
        <f>E9*F9</f>
        <v>2340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14221</v>
      </c>
      <c r="D10" s="21">
        <v>14402</v>
      </c>
      <c r="E10" s="154">
        <f>D10-C10</f>
        <v>181</v>
      </c>
      <c r="F10" s="21">
        <v>40</v>
      </c>
      <c r="G10" s="22">
        <f>E10*F10</f>
        <v>7240</v>
      </c>
    </row>
    <row r="11" spans="1:8" ht="15" customHeight="1" thickBot="1" x14ac:dyDescent="0.25">
      <c r="A11" s="11" t="s">
        <v>11</v>
      </c>
      <c r="B11" s="25">
        <v>29993506</v>
      </c>
      <c r="C11" s="21">
        <v>18743</v>
      </c>
      <c r="D11" s="21">
        <v>19018</v>
      </c>
      <c r="E11" s="154">
        <f>D11-C11</f>
        <v>275</v>
      </c>
      <c r="F11" s="21">
        <v>60</v>
      </c>
      <c r="G11" s="22">
        <f>E11*F11</f>
        <v>16500</v>
      </c>
    </row>
    <row r="12" spans="1:8" ht="18" customHeight="1" thickBot="1" x14ac:dyDescent="0.25">
      <c r="A12" s="514" t="s">
        <v>1553</v>
      </c>
      <c r="B12" s="515"/>
      <c r="C12" s="179"/>
      <c r="D12" s="179"/>
      <c r="E12" s="154"/>
      <c r="F12" s="186"/>
      <c r="G12" s="12">
        <f>SUM(G8:G11)</f>
        <v>27190</v>
      </c>
    </row>
    <row r="13" spans="1:8" ht="42.75" customHeight="1" thickBot="1" x14ac:dyDescent="0.25">
      <c r="A13" s="7" t="s">
        <v>8</v>
      </c>
      <c r="B13" s="21">
        <v>29993434</v>
      </c>
      <c r="C13" s="20">
        <v>6841</v>
      </c>
      <c r="D13" s="20">
        <v>6918</v>
      </c>
      <c r="E13" s="154">
        <f t="shared" ref="E13:E16" si="0">D13-C13</f>
        <v>77</v>
      </c>
      <c r="F13" s="21">
        <v>10</v>
      </c>
      <c r="G13" s="22">
        <f t="shared" ref="G13:G16" si="1">E13*F13</f>
        <v>770</v>
      </c>
      <c r="H13" s="10"/>
    </row>
    <row r="14" spans="1:8" ht="53.25" customHeight="1" thickBot="1" x14ac:dyDescent="0.25">
      <c r="A14" s="9" t="s">
        <v>12</v>
      </c>
      <c r="B14" s="21">
        <v>29993175</v>
      </c>
      <c r="C14" s="21">
        <v>4964</v>
      </c>
      <c r="D14" s="21">
        <v>5039</v>
      </c>
      <c r="E14" s="154">
        <f t="shared" si="0"/>
        <v>75</v>
      </c>
      <c r="F14" s="21">
        <v>15</v>
      </c>
      <c r="G14" s="22">
        <f t="shared" si="1"/>
        <v>1125</v>
      </c>
      <c r="H14" s="10"/>
    </row>
    <row r="15" spans="1:8" ht="15" customHeight="1" thickBot="1" x14ac:dyDescent="0.25">
      <c r="A15" s="9" t="s">
        <v>10</v>
      </c>
      <c r="B15" s="21">
        <v>29993086</v>
      </c>
      <c r="C15" s="21">
        <v>4169</v>
      </c>
      <c r="D15" s="21">
        <v>4246</v>
      </c>
      <c r="E15" s="154">
        <f t="shared" si="0"/>
        <v>77</v>
      </c>
      <c r="F15" s="21">
        <v>40</v>
      </c>
      <c r="G15" s="22">
        <f t="shared" si="1"/>
        <v>3080</v>
      </c>
      <c r="H15" s="10"/>
    </row>
    <row r="16" spans="1:8" ht="15" customHeight="1" thickBot="1" x14ac:dyDescent="0.25">
      <c r="A16" s="11" t="s">
        <v>11</v>
      </c>
      <c r="B16" s="25">
        <v>29993400</v>
      </c>
      <c r="C16" s="21">
        <v>7472</v>
      </c>
      <c r="D16" s="21">
        <v>7591</v>
      </c>
      <c r="E16" s="154">
        <f t="shared" si="0"/>
        <v>119</v>
      </c>
      <c r="F16" s="21">
        <v>30</v>
      </c>
      <c r="G16" s="22">
        <f t="shared" si="1"/>
        <v>3570</v>
      </c>
      <c r="H16" s="10"/>
    </row>
    <row r="17" spans="1:8" ht="18" customHeight="1" thickBot="1" x14ac:dyDescent="0.25">
      <c r="A17" s="796" t="s">
        <v>1554</v>
      </c>
      <c r="B17" s="797"/>
      <c r="C17" s="797"/>
      <c r="D17" s="800"/>
      <c r="E17" s="154"/>
      <c r="G17" s="16">
        <f>SUM(G13:G16)</f>
        <v>8545</v>
      </c>
    </row>
    <row r="18" spans="1:8" ht="39" customHeight="1" thickBot="1" x14ac:dyDescent="0.25">
      <c r="A18" s="7" t="s">
        <v>8</v>
      </c>
      <c r="B18" s="21">
        <v>29993452</v>
      </c>
      <c r="C18" s="21">
        <v>11657</v>
      </c>
      <c r="D18" s="21">
        <v>11797</v>
      </c>
      <c r="E18" s="154">
        <f t="shared" ref="E18:E21" si="2">D18-C18</f>
        <v>140</v>
      </c>
      <c r="F18" s="21">
        <v>10</v>
      </c>
      <c r="G18" s="22">
        <f t="shared" ref="G18:G21" si="3">E18*F18</f>
        <v>1400</v>
      </c>
      <c r="H18" s="10"/>
    </row>
    <row r="19" spans="1:8" ht="54" customHeight="1" thickBot="1" x14ac:dyDescent="0.25">
      <c r="A19" s="9" t="s">
        <v>13</v>
      </c>
      <c r="B19" s="21">
        <v>29993531</v>
      </c>
      <c r="C19" s="21">
        <v>3257</v>
      </c>
      <c r="D19" s="21">
        <v>3294</v>
      </c>
      <c r="E19" s="154">
        <f t="shared" si="2"/>
        <v>37</v>
      </c>
      <c r="F19" s="22">
        <v>15</v>
      </c>
      <c r="G19" s="22">
        <f t="shared" si="3"/>
        <v>555</v>
      </c>
      <c r="H19" s="10"/>
    </row>
    <row r="20" spans="1:8" ht="17.25" customHeight="1" thickBot="1" x14ac:dyDescent="0.25">
      <c r="A20" s="9" t="s">
        <v>14</v>
      </c>
      <c r="B20" s="21">
        <v>29993455</v>
      </c>
      <c r="C20" s="20">
        <v>10231</v>
      </c>
      <c r="D20" s="20">
        <v>10393</v>
      </c>
      <c r="E20" s="154">
        <f t="shared" si="2"/>
        <v>162</v>
      </c>
      <c r="F20" s="21">
        <v>40</v>
      </c>
      <c r="G20" s="22">
        <f t="shared" si="3"/>
        <v>6480</v>
      </c>
      <c r="H20" s="10"/>
    </row>
    <row r="21" spans="1:8" ht="16.5" customHeight="1" thickBot="1" x14ac:dyDescent="0.25">
      <c r="A21" s="9" t="s">
        <v>15</v>
      </c>
      <c r="B21" s="25">
        <v>29993405</v>
      </c>
      <c r="C21" s="22">
        <v>12492</v>
      </c>
      <c r="D21" s="22">
        <v>12677</v>
      </c>
      <c r="E21" s="154">
        <f t="shared" si="2"/>
        <v>185</v>
      </c>
      <c r="F21" s="21">
        <v>30</v>
      </c>
      <c r="G21" s="22">
        <f t="shared" si="3"/>
        <v>5550</v>
      </c>
      <c r="H21" s="10"/>
    </row>
    <row r="22" spans="1:8" ht="13.5" thickBot="1" x14ac:dyDescent="0.25">
      <c r="A22" s="795"/>
      <c r="B22" s="795"/>
      <c r="C22" s="795"/>
      <c r="D22" s="795"/>
      <c r="E22" s="795"/>
      <c r="F22" s="5" t="s">
        <v>16</v>
      </c>
      <c r="G22" s="16">
        <f>SUM(G18:G21)</f>
        <v>13985</v>
      </c>
    </row>
    <row r="23" spans="1:8" ht="13.5" thickBot="1" x14ac:dyDescent="0.25">
      <c r="C23" s="17"/>
      <c r="D23" s="17"/>
      <c r="F23" s="5" t="s">
        <v>17</v>
      </c>
      <c r="G23" s="347">
        <f>G22+G17+G12</f>
        <v>49720</v>
      </c>
      <c r="H23" s="10"/>
    </row>
    <row r="24" spans="1:8" x14ac:dyDescent="0.2">
      <c r="C24" s="17"/>
      <c r="D24" s="17"/>
      <c r="G24" s="134"/>
      <c r="H24" s="10"/>
    </row>
    <row r="25" spans="1:8" ht="13.5" thickBot="1" x14ac:dyDescent="0.25">
      <c r="A25" s="1"/>
      <c r="B25" s="2"/>
      <c r="G25" s="2"/>
    </row>
    <row r="26" spans="1:8" ht="12.75" customHeight="1" x14ac:dyDescent="0.2">
      <c r="A26" s="792" t="s">
        <v>0</v>
      </c>
      <c r="B26" s="779" t="s">
        <v>1</v>
      </c>
      <c r="C26" s="782" t="s">
        <v>2</v>
      </c>
      <c r="D26" s="783"/>
      <c r="E26" s="779" t="s">
        <v>3</v>
      </c>
      <c r="F26" s="779" t="s">
        <v>4</v>
      </c>
      <c r="G26" s="779" t="s">
        <v>5</v>
      </c>
    </row>
    <row r="27" spans="1:8" ht="13.5" thickBot="1" x14ac:dyDescent="0.25">
      <c r="A27" s="793"/>
      <c r="B27" s="780"/>
      <c r="C27" s="784"/>
      <c r="D27" s="785"/>
      <c r="E27" s="780"/>
      <c r="F27" s="780"/>
      <c r="G27" s="780"/>
    </row>
    <row r="28" spans="1:8" ht="13.5" thickBot="1" x14ac:dyDescent="0.25">
      <c r="A28" s="794"/>
      <c r="B28" s="781"/>
      <c r="C28" s="5" t="s">
        <v>6</v>
      </c>
      <c r="D28" s="6" t="s">
        <v>7</v>
      </c>
      <c r="E28" s="781"/>
      <c r="F28" s="781"/>
      <c r="G28" s="781"/>
    </row>
    <row r="29" spans="1:8" ht="25.5" customHeight="1" thickBot="1" x14ac:dyDescent="0.25">
      <c r="A29" s="798"/>
      <c r="B29" s="799"/>
      <c r="C29" s="799"/>
      <c r="D29" s="799"/>
      <c r="E29" s="142"/>
      <c r="G29" s="19"/>
    </row>
    <row r="30" spans="1:8" ht="15" customHeight="1" thickBot="1" x14ac:dyDescent="0.25">
      <c r="A30" s="14" t="s">
        <v>18</v>
      </c>
      <c r="B30" s="14" t="s">
        <v>1453</v>
      </c>
      <c r="C30" s="20">
        <v>4028</v>
      </c>
      <c r="D30" s="20">
        <v>4108</v>
      </c>
      <c r="E30" s="21">
        <f>D30-C30</f>
        <v>80</v>
      </c>
      <c r="F30" s="14">
        <v>30</v>
      </c>
      <c r="G30" s="149">
        <f>E30*F30</f>
        <v>2400</v>
      </c>
      <c r="H30" s="10"/>
    </row>
    <row r="31" spans="1:8" ht="15" customHeight="1" thickBot="1" x14ac:dyDescent="0.25">
      <c r="A31" s="23" t="s">
        <v>19</v>
      </c>
      <c r="B31" s="21">
        <v>29993194</v>
      </c>
      <c r="C31" s="21">
        <v>3753</v>
      </c>
      <c r="D31" s="21">
        <v>3794</v>
      </c>
      <c r="E31" s="21">
        <f>D31-C31</f>
        <v>41</v>
      </c>
      <c r="F31" s="21">
        <v>30</v>
      </c>
      <c r="G31" s="22">
        <f>E31*F31</f>
        <v>1230</v>
      </c>
      <c r="H31" s="10"/>
    </row>
    <row r="32" spans="1:8" ht="15" customHeight="1" thickBot="1" x14ac:dyDescent="0.25">
      <c r="A32" s="24"/>
      <c r="B32" s="21"/>
      <c r="C32" s="25"/>
      <c r="D32" s="25"/>
      <c r="E32" s="21"/>
      <c r="F32" s="25"/>
      <c r="G32" s="22"/>
    </row>
    <row r="33" spans="1:8" ht="15" customHeight="1" thickBot="1" x14ac:dyDescent="0.25">
      <c r="A33" s="14" t="s">
        <v>20</v>
      </c>
      <c r="B33" s="26" t="s">
        <v>1454</v>
      </c>
      <c r="C33" s="25">
        <v>19210</v>
      </c>
      <c r="D33" s="25">
        <v>19326</v>
      </c>
      <c r="E33" s="21">
        <f>D33-C33</f>
        <v>116</v>
      </c>
      <c r="F33" s="21">
        <v>30</v>
      </c>
      <c r="G33" s="22">
        <f>E33*F33</f>
        <v>3480</v>
      </c>
      <c r="H33" s="10"/>
    </row>
    <row r="34" spans="1:8" ht="15" customHeight="1" thickBot="1" x14ac:dyDescent="0.25">
      <c r="A34" s="23" t="s">
        <v>21</v>
      </c>
      <c r="B34" s="14" t="s">
        <v>1455</v>
      </c>
      <c r="C34" s="158">
        <v>14099</v>
      </c>
      <c r="D34" s="158">
        <v>14295</v>
      </c>
      <c r="E34" s="21">
        <f>D34-C34</f>
        <v>196</v>
      </c>
      <c r="F34" s="21">
        <v>30</v>
      </c>
      <c r="G34" s="22">
        <f>E34*F34</f>
        <v>5880</v>
      </c>
      <c r="H34" s="10"/>
    </row>
    <row r="35" spans="1:8" ht="16.5" customHeight="1" thickBot="1" x14ac:dyDescent="0.25">
      <c r="A35" s="796" t="s">
        <v>22</v>
      </c>
      <c r="B35" s="797"/>
      <c r="C35" s="763"/>
      <c r="D35" s="185"/>
      <c r="E35" s="148"/>
      <c r="F35" s="5" t="s">
        <v>16</v>
      </c>
      <c r="G35" s="544">
        <f>SUM(G30:G34)</f>
        <v>12990</v>
      </c>
      <c r="H35" s="10"/>
    </row>
    <row r="36" spans="1:8" ht="31.5" customHeight="1" thickBot="1" x14ac:dyDescent="0.25">
      <c r="A36" s="27" t="s">
        <v>8</v>
      </c>
      <c r="B36" s="21">
        <v>29993213</v>
      </c>
      <c r="C36" s="22">
        <v>15029</v>
      </c>
      <c r="D36" s="22">
        <v>15176</v>
      </c>
      <c r="E36" s="22">
        <f t="shared" ref="E36:E39" si="4">D36-C36</f>
        <v>147</v>
      </c>
      <c r="F36" s="21">
        <v>15</v>
      </c>
      <c r="G36" s="22">
        <f t="shared" ref="G36:G39" si="5">E36*F36</f>
        <v>2205</v>
      </c>
      <c r="H36" s="10"/>
    </row>
    <row r="37" spans="1:8" ht="49.5" customHeight="1" thickBot="1" x14ac:dyDescent="0.25">
      <c r="A37" s="14" t="s">
        <v>13</v>
      </c>
      <c r="B37" s="21">
        <v>29993517</v>
      </c>
      <c r="C37" s="21">
        <v>2496</v>
      </c>
      <c r="D37" s="21">
        <v>2530</v>
      </c>
      <c r="E37" s="22">
        <f t="shared" si="4"/>
        <v>34</v>
      </c>
      <c r="F37" s="21">
        <v>60</v>
      </c>
      <c r="G37" s="22">
        <f t="shared" si="5"/>
        <v>2040</v>
      </c>
      <c r="H37" s="10"/>
    </row>
    <row r="38" spans="1:8" ht="15" customHeight="1" thickBot="1" x14ac:dyDescent="0.25">
      <c r="A38" s="14" t="s">
        <v>14</v>
      </c>
      <c r="B38" s="21">
        <v>29116365</v>
      </c>
      <c r="C38" s="20">
        <v>27638</v>
      </c>
      <c r="D38" s="20">
        <v>28015</v>
      </c>
      <c r="E38" s="22">
        <f t="shared" si="4"/>
        <v>377</v>
      </c>
      <c r="F38" s="21">
        <v>60</v>
      </c>
      <c r="G38" s="22">
        <f t="shared" si="5"/>
        <v>22620</v>
      </c>
      <c r="H38" s="10"/>
    </row>
    <row r="39" spans="1:8" ht="15" customHeight="1" thickBot="1" x14ac:dyDescent="0.25">
      <c r="A39" s="14" t="s">
        <v>15</v>
      </c>
      <c r="B39" s="25">
        <v>29993350</v>
      </c>
      <c r="C39" s="22">
        <v>22870</v>
      </c>
      <c r="D39" s="22">
        <v>23187</v>
      </c>
      <c r="E39" s="22">
        <f t="shared" si="4"/>
        <v>317</v>
      </c>
      <c r="F39" s="21">
        <v>80</v>
      </c>
      <c r="G39" s="22">
        <f t="shared" si="5"/>
        <v>25360</v>
      </c>
      <c r="H39" s="10"/>
    </row>
    <row r="40" spans="1:8" ht="13.5" thickBot="1" x14ac:dyDescent="0.25">
      <c r="A40" s="15"/>
      <c r="B40" s="15"/>
      <c r="C40" s="768"/>
      <c r="D40" s="15"/>
      <c r="E40" s="29"/>
      <c r="F40" s="5" t="s">
        <v>16</v>
      </c>
      <c r="G40" s="194">
        <f>SUM(G36:G39)</f>
        <v>52225</v>
      </c>
    </row>
    <row r="41" spans="1:8" ht="13.5" thickBot="1" x14ac:dyDescent="0.25"/>
    <row r="42" spans="1:8" x14ac:dyDescent="0.2">
      <c r="A42" s="792" t="s">
        <v>0</v>
      </c>
      <c r="B42" s="779" t="s">
        <v>1</v>
      </c>
      <c r="C42" s="782" t="s">
        <v>2</v>
      </c>
      <c r="D42" s="783"/>
      <c r="E42" s="779" t="s">
        <v>3</v>
      </c>
      <c r="F42" s="779" t="s">
        <v>4</v>
      </c>
      <c r="G42" s="779" t="s">
        <v>5</v>
      </c>
    </row>
    <row r="43" spans="1:8" ht="13.5" thickBot="1" x14ac:dyDescent="0.25">
      <c r="A43" s="793"/>
      <c r="B43" s="780"/>
      <c r="C43" s="784"/>
      <c r="D43" s="785"/>
      <c r="E43" s="780"/>
      <c r="F43" s="780"/>
      <c r="G43" s="780"/>
    </row>
    <row r="44" spans="1:8" ht="13.5" thickBot="1" x14ac:dyDescent="0.25">
      <c r="A44" s="794"/>
      <c r="B44" s="781"/>
      <c r="C44" s="5" t="s">
        <v>6</v>
      </c>
      <c r="D44" s="6" t="s">
        <v>7</v>
      </c>
      <c r="E44" s="781"/>
      <c r="F44" s="781"/>
      <c r="G44" s="781"/>
    </row>
    <row r="45" spans="1:8" ht="15" customHeight="1" thickBot="1" x14ac:dyDescent="0.25">
      <c r="A45" s="786" t="s">
        <v>1555</v>
      </c>
      <c r="B45" s="14" t="s">
        <v>1456</v>
      </c>
      <c r="C45" s="20">
        <v>12303</v>
      </c>
      <c r="D45" s="20">
        <v>12406</v>
      </c>
      <c r="E45" s="21">
        <f t="shared" ref="E45:E47" si="6">D45-C45</f>
        <v>103</v>
      </c>
      <c r="F45" s="20">
        <v>40</v>
      </c>
      <c r="G45" s="22">
        <f t="shared" ref="G45:G47" si="7">E45*F45</f>
        <v>4120</v>
      </c>
      <c r="H45" s="10"/>
    </row>
    <row r="46" spans="1:8" ht="15" customHeight="1" thickBot="1" x14ac:dyDescent="0.25">
      <c r="A46" s="787"/>
      <c r="B46" s="14" t="s">
        <v>1457</v>
      </c>
      <c r="C46" s="20">
        <v>7149</v>
      </c>
      <c r="D46" s="20">
        <v>7275</v>
      </c>
      <c r="E46" s="21">
        <f t="shared" si="6"/>
        <v>126</v>
      </c>
      <c r="F46" s="20">
        <v>20</v>
      </c>
      <c r="G46" s="22">
        <f t="shared" si="7"/>
        <v>2520</v>
      </c>
      <c r="H46" s="10"/>
    </row>
    <row r="47" spans="1:8" ht="15" customHeight="1" thickBot="1" x14ac:dyDescent="0.25">
      <c r="A47" s="788"/>
      <c r="B47" s="14" t="s">
        <v>1458</v>
      </c>
      <c r="C47" s="20">
        <v>1406</v>
      </c>
      <c r="D47" s="20">
        <v>1423</v>
      </c>
      <c r="E47" s="21">
        <f t="shared" si="6"/>
        <v>17</v>
      </c>
      <c r="F47" s="20">
        <v>80</v>
      </c>
      <c r="G47" s="22">
        <f t="shared" si="7"/>
        <v>1360</v>
      </c>
      <c r="H47" s="10"/>
    </row>
    <row r="48" spans="1:8" ht="15" customHeight="1" thickBot="1" x14ac:dyDescent="0.25">
      <c r="A48" s="777" t="s">
        <v>1548</v>
      </c>
      <c r="B48" s="499">
        <v>32358499</v>
      </c>
      <c r="C48" s="20">
        <v>0</v>
      </c>
      <c r="D48" s="20">
        <v>0</v>
      </c>
      <c r="E48" s="21">
        <f t="shared" ref="E48:E49" si="8">D48-C48</f>
        <v>0</v>
      </c>
      <c r="F48" s="20">
        <v>1</v>
      </c>
      <c r="G48" s="22">
        <f t="shared" ref="G48:G49" si="9">E48*F48</f>
        <v>0</v>
      </c>
    </row>
    <row r="49" spans="1:7" ht="15" customHeight="1" thickBot="1" x14ac:dyDescent="0.25">
      <c r="A49" s="778"/>
      <c r="B49" s="508">
        <v>32358505</v>
      </c>
      <c r="C49" s="20">
        <v>0</v>
      </c>
      <c r="D49" s="20">
        <v>0</v>
      </c>
      <c r="E49" s="21">
        <f t="shared" si="8"/>
        <v>0</v>
      </c>
      <c r="F49" s="20">
        <v>1</v>
      </c>
      <c r="G49" s="22">
        <f t="shared" si="9"/>
        <v>0</v>
      </c>
    </row>
    <row r="50" spans="1:7" ht="15" customHeight="1" thickBot="1" x14ac:dyDescent="0.25">
      <c r="A50" s="31"/>
      <c r="B50" s="32"/>
      <c r="C50" s="32"/>
      <c r="D50" s="32"/>
      <c r="E50" s="32"/>
      <c r="F50" s="509" t="s">
        <v>16</v>
      </c>
      <c r="G50" s="545">
        <f>SUM(G45:G49)</f>
        <v>8000</v>
      </c>
    </row>
    <row r="51" spans="1:7" ht="15" customHeight="1" x14ac:dyDescent="0.2">
      <c r="A51" s="31"/>
      <c r="B51" s="32"/>
      <c r="C51" s="32"/>
      <c r="D51" s="32"/>
      <c r="E51" s="32"/>
      <c r="F51" s="507"/>
      <c r="G51" s="138"/>
    </row>
    <row r="52" spans="1:7" ht="15" customHeight="1" x14ac:dyDescent="0.2">
      <c r="A52" s="363" t="s">
        <v>956</v>
      </c>
      <c r="B52" s="364">
        <f>G23+G35+G40+G50</f>
        <v>122935</v>
      </c>
      <c r="C52" s="32"/>
      <c r="D52" s="32"/>
      <c r="E52" s="32"/>
      <c r="F52" s="491"/>
      <c r="G52" s="138"/>
    </row>
    <row r="53" spans="1:7" ht="21.75" customHeight="1" x14ac:dyDescent="0.2">
      <c r="A53" s="253" t="s">
        <v>1346</v>
      </c>
      <c r="B53" s="365">
        <f>SUM(G10:G11)+SUM(G15:G16)+SUM(G20:G21)+SUM(G38:G39)</f>
        <v>90400</v>
      </c>
      <c r="D53" s="354"/>
      <c r="E53" s="354"/>
      <c r="F53" s="491"/>
    </row>
    <row r="54" spans="1:7" ht="21.75" customHeight="1" x14ac:dyDescent="0.2">
      <c r="A54" s="253" t="s">
        <v>1420</v>
      </c>
      <c r="B54" s="365">
        <f>G50</f>
        <v>8000</v>
      </c>
      <c r="D54" s="17"/>
      <c r="G54" s="18"/>
    </row>
    <row r="55" spans="1:7" ht="21.75" customHeight="1" x14ac:dyDescent="0.2">
      <c r="A55" s="253" t="s">
        <v>1503</v>
      </c>
      <c r="B55" s="365">
        <f>G8+G9+G13+G14+G18+G19+G35+G36+G37</f>
        <v>24535</v>
      </c>
      <c r="D55" s="17"/>
      <c r="G55" s="18"/>
    </row>
    <row r="57" spans="1:7" x14ac:dyDescent="0.2">
      <c r="B57" t="s">
        <v>1365</v>
      </c>
    </row>
    <row r="59" spans="1:7" x14ac:dyDescent="0.2">
      <c r="B59" t="s">
        <v>1347</v>
      </c>
    </row>
  </sheetData>
  <customSheetViews>
    <customSheetView guid="{59BB3A05-2517-4212-B4B0-766CE27362F6}" scale="120" showPageBreaks="1" fitToPage="1" printArea="1" view="pageBreakPreview">
      <selection activeCell="A12" sqref="A12"/>
      <pageMargins left="0.43307086614173229" right="0.43307086614173229" top="0.74803149606299213" bottom="0.74803149606299213" header="0.31496062992125984" footer="0.31496062992125984"/>
      <pageSetup paperSize="9" fitToHeight="0" orientation="portrait" r:id="rId1"/>
      <headerFooter alignWithMargins="0"/>
    </customSheetView>
    <customSheetView guid="{11E80AD0-6AA7-470D-8311-11AF96F196E5}" scale="120" showPageBreaks="1" fitToPage="1" printArea="1" view="pageBreakPreview" topLeftCell="A34">
      <selection activeCell="G45" sqref="G45"/>
      <pageMargins left="0.43307086614173229" right="0.43307086614173229" top="0.74803149606299213" bottom="0.74803149606299213" header="0.31496062992125984" footer="0.31496062992125984"/>
      <pageSetup paperSize="9" fitToHeight="0" orientation="portrait" r:id="rId2"/>
      <headerFooter alignWithMargins="0"/>
    </customSheetView>
    <customSheetView guid="{1298D0A2-0CF6-434E-A6CD-B210E2963ADD}" scale="120" showPageBreaks="1" fitToPage="1" printArea="1" view="pageBreakPreview" topLeftCell="A61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3"/>
      <headerFooter alignWithMargins="0"/>
    </customSheetView>
  </customSheetViews>
  <mergeCells count="27">
    <mergeCell ref="A1:G1"/>
    <mergeCell ref="A2:G2"/>
    <mergeCell ref="F4:F6"/>
    <mergeCell ref="A4:A6"/>
    <mergeCell ref="G4:G6"/>
    <mergeCell ref="E4:E6"/>
    <mergeCell ref="B4:B6"/>
    <mergeCell ref="C4:D5"/>
    <mergeCell ref="A7:D7"/>
    <mergeCell ref="A42:A44"/>
    <mergeCell ref="C26:D27"/>
    <mergeCell ref="B26:B28"/>
    <mergeCell ref="A22:E22"/>
    <mergeCell ref="E26:E28"/>
    <mergeCell ref="B42:B44"/>
    <mergeCell ref="A26:A28"/>
    <mergeCell ref="A35:B35"/>
    <mergeCell ref="E42:E44"/>
    <mergeCell ref="A29:D29"/>
    <mergeCell ref="A17:D17"/>
    <mergeCell ref="A48:A49"/>
    <mergeCell ref="F26:F28"/>
    <mergeCell ref="G26:G28"/>
    <mergeCell ref="C42:D43"/>
    <mergeCell ref="F42:F44"/>
    <mergeCell ref="G42:G44"/>
    <mergeCell ref="A45:A47"/>
  </mergeCells>
  <phoneticPr fontId="11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view="pageBreakPreview" zoomScale="120" zoomScaleSheetLayoutView="120" workbookViewId="0">
      <selection activeCell="D14" sqref="D14"/>
    </sheetView>
  </sheetViews>
  <sheetFormatPr defaultRowHeight="12.75" x14ac:dyDescent="0.2"/>
  <cols>
    <col min="1" max="1" width="7.5703125" customWidth="1"/>
    <col min="2" max="2" width="23.140625" customWidth="1"/>
    <col min="3" max="3" width="16.85546875" customWidth="1"/>
    <col min="4" max="4" width="9.7109375" customWidth="1"/>
    <col min="5" max="5" width="11.140625" customWidth="1"/>
    <col min="6" max="6" width="11.85546875" customWidth="1"/>
    <col min="7" max="7" width="13.42578125" customWidth="1"/>
    <col min="8" max="8" width="0.28515625" hidden="1" customWidth="1"/>
    <col min="9" max="9" width="15.42578125" hidden="1" customWidth="1"/>
    <col min="10" max="10" width="0.42578125" customWidth="1"/>
    <col min="11" max="11" width="11.42578125" hidden="1" customWidth="1"/>
    <col min="12" max="12" width="0.140625" hidden="1" customWidth="1"/>
    <col min="13" max="13" width="12" customWidth="1"/>
  </cols>
  <sheetData>
    <row r="1" spans="1:9" x14ac:dyDescent="0.2">
      <c r="C1" s="804" t="s">
        <v>495</v>
      </c>
      <c r="D1" s="805"/>
      <c r="E1" s="805"/>
    </row>
    <row r="2" spans="1:9" ht="20.25" customHeight="1" thickBot="1" x14ac:dyDescent="0.25">
      <c r="A2" s="1" t="s">
        <v>496</v>
      </c>
      <c r="B2" s="1"/>
      <c r="C2" s="1"/>
      <c r="E2" s="806" t="s">
        <v>2028</v>
      </c>
      <c r="F2" s="806"/>
      <c r="H2" s="808"/>
      <c r="I2" s="808"/>
    </row>
    <row r="3" spans="1:9" ht="13.5" thickBot="1" x14ac:dyDescent="0.25">
      <c r="A3" s="809" t="s">
        <v>1122</v>
      </c>
      <c r="B3" s="807" t="s">
        <v>481</v>
      </c>
      <c r="C3" s="807" t="s">
        <v>1</v>
      </c>
      <c r="D3" s="807" t="s">
        <v>2</v>
      </c>
      <c r="E3" s="807"/>
      <c r="F3" s="807" t="s">
        <v>5</v>
      </c>
      <c r="H3" s="808"/>
      <c r="I3" s="808"/>
    </row>
    <row r="4" spans="1:9" ht="13.5" thickBot="1" x14ac:dyDescent="0.25">
      <c r="A4" s="810"/>
      <c r="B4" s="807"/>
      <c r="C4" s="807"/>
      <c r="D4" s="807"/>
      <c r="E4" s="807"/>
      <c r="F4" s="807"/>
      <c r="H4" s="808"/>
      <c r="I4" s="808"/>
    </row>
    <row r="5" spans="1:9" ht="13.5" thickBot="1" x14ac:dyDescent="0.25">
      <c r="A5" s="811"/>
      <c r="B5" s="812"/>
      <c r="C5" s="807"/>
      <c r="D5" s="109" t="s">
        <v>6</v>
      </c>
      <c r="E5" s="110" t="s">
        <v>7</v>
      </c>
      <c r="F5" s="807"/>
    </row>
    <row r="6" spans="1:9" ht="13.5" thickBot="1" x14ac:dyDescent="0.25">
      <c r="A6" s="222" t="s">
        <v>497</v>
      </c>
      <c r="B6" s="618" t="s">
        <v>1049</v>
      </c>
      <c r="C6" s="691" t="s">
        <v>1978</v>
      </c>
      <c r="D6" s="21">
        <v>1040</v>
      </c>
      <c r="E6" s="21">
        <v>1040</v>
      </c>
      <c r="F6" s="311">
        <f t="shared" ref="F6" si="0">E6-D6</f>
        <v>0</v>
      </c>
    </row>
    <row r="7" spans="1:9" ht="15" customHeight="1" thickBot="1" x14ac:dyDescent="0.25">
      <c r="A7" s="171" t="s">
        <v>499</v>
      </c>
      <c r="B7" s="619" t="s">
        <v>1050</v>
      </c>
      <c r="C7" s="595" t="s">
        <v>500</v>
      </c>
      <c r="D7" s="21">
        <v>22730</v>
      </c>
      <c r="E7" s="21">
        <v>22865</v>
      </c>
      <c r="F7" s="311">
        <f t="shared" ref="F7:F69" si="1">E7-D7</f>
        <v>135</v>
      </c>
      <c r="G7" s="32"/>
    </row>
    <row r="8" spans="1:9" ht="15" customHeight="1" thickBot="1" x14ac:dyDescent="0.25">
      <c r="A8" s="171" t="s">
        <v>501</v>
      </c>
      <c r="B8" s="620" t="s">
        <v>1051</v>
      </c>
      <c r="C8" s="596" t="s">
        <v>1716</v>
      </c>
      <c r="D8" s="21">
        <v>19830</v>
      </c>
      <c r="E8" s="21">
        <v>20035</v>
      </c>
      <c r="F8" s="311">
        <f t="shared" si="1"/>
        <v>205</v>
      </c>
      <c r="G8" s="295"/>
    </row>
    <row r="9" spans="1:9" ht="15" customHeight="1" thickBot="1" x14ac:dyDescent="0.25">
      <c r="A9" s="223" t="s">
        <v>502</v>
      </c>
      <c r="B9" s="619" t="s">
        <v>1052</v>
      </c>
      <c r="C9" s="597" t="s">
        <v>1635</v>
      </c>
      <c r="D9" s="151">
        <v>23455</v>
      </c>
      <c r="E9" s="151">
        <v>24085</v>
      </c>
      <c r="F9" s="311">
        <f t="shared" ref="F9" si="2">E9-D9</f>
        <v>630</v>
      </c>
      <c r="G9" s="32"/>
    </row>
    <row r="10" spans="1:9" ht="13.5" customHeight="1" thickBot="1" x14ac:dyDescent="0.25">
      <c r="A10" s="223" t="s">
        <v>503</v>
      </c>
      <c r="B10" s="620" t="s">
        <v>1761</v>
      </c>
      <c r="C10" s="598" t="s">
        <v>504</v>
      </c>
      <c r="D10" s="579">
        <v>110490</v>
      </c>
      <c r="E10" s="579">
        <v>110585</v>
      </c>
      <c r="F10" s="311">
        <f t="shared" ref="F10" si="3">E10-D10</f>
        <v>95</v>
      </c>
      <c r="G10" s="496"/>
    </row>
    <row r="11" spans="1:9" ht="12.75" customHeight="1" thickBot="1" x14ac:dyDescent="0.25">
      <c r="A11" s="224" t="s">
        <v>506</v>
      </c>
      <c r="B11" s="619" t="s">
        <v>1691</v>
      </c>
      <c r="C11" s="599" t="s">
        <v>985</v>
      </c>
      <c r="D11" s="151">
        <v>26465</v>
      </c>
      <c r="E11" s="151">
        <v>26605</v>
      </c>
      <c r="F11" s="311">
        <f t="shared" si="1"/>
        <v>140</v>
      </c>
      <c r="G11" s="159" t="s">
        <v>505</v>
      </c>
    </row>
    <row r="12" spans="1:9" ht="12.75" customHeight="1" thickBot="1" x14ac:dyDescent="0.25">
      <c r="A12" s="171" t="s">
        <v>507</v>
      </c>
      <c r="B12" s="723" t="s">
        <v>1053</v>
      </c>
      <c r="C12" s="600" t="s">
        <v>959</v>
      </c>
      <c r="D12" s="28">
        <v>20110</v>
      </c>
      <c r="E12" s="28">
        <v>20170</v>
      </c>
      <c r="F12" s="311">
        <f t="shared" si="1"/>
        <v>60</v>
      </c>
      <c r="G12" s="573"/>
    </row>
    <row r="13" spans="1:9" ht="13.5" customHeight="1" thickBot="1" x14ac:dyDescent="0.25">
      <c r="A13" s="171" t="s">
        <v>508</v>
      </c>
      <c r="B13" s="619" t="s">
        <v>1692</v>
      </c>
      <c r="C13" s="599" t="s">
        <v>1717</v>
      </c>
      <c r="D13" s="21">
        <v>29200</v>
      </c>
      <c r="E13" s="21">
        <v>29880</v>
      </c>
      <c r="F13" s="311">
        <f t="shared" si="1"/>
        <v>680</v>
      </c>
      <c r="G13" s="349"/>
    </row>
    <row r="14" spans="1:9" ht="13.5" customHeight="1" thickBot="1" x14ac:dyDescent="0.25">
      <c r="A14" s="539" t="s">
        <v>509</v>
      </c>
      <c r="B14" s="620" t="s">
        <v>1054</v>
      </c>
      <c r="C14" s="598" t="s">
        <v>1718</v>
      </c>
      <c r="D14" s="157">
        <v>20935</v>
      </c>
      <c r="E14" s="157">
        <v>21100</v>
      </c>
      <c r="F14" s="311">
        <f t="shared" si="1"/>
        <v>165</v>
      </c>
      <c r="G14" s="135" t="s">
        <v>510</v>
      </c>
    </row>
    <row r="15" spans="1:9" ht="15.75" customHeight="1" thickBot="1" x14ac:dyDescent="0.25">
      <c r="A15" s="284" t="s">
        <v>1363</v>
      </c>
      <c r="B15" s="621" t="s">
        <v>1055</v>
      </c>
      <c r="C15" s="601" t="s">
        <v>1343</v>
      </c>
      <c r="D15" s="158">
        <v>39560</v>
      </c>
      <c r="E15" s="158">
        <v>39875</v>
      </c>
      <c r="F15" s="311">
        <f t="shared" si="1"/>
        <v>315</v>
      </c>
      <c r="G15" s="285"/>
      <c r="H15" s="286"/>
    </row>
    <row r="16" spans="1:9" ht="13.5" customHeight="1" thickBot="1" x14ac:dyDescent="0.25">
      <c r="A16" s="287" t="s">
        <v>511</v>
      </c>
      <c r="B16" s="619" t="s">
        <v>1986</v>
      </c>
      <c r="C16" s="598" t="s">
        <v>512</v>
      </c>
      <c r="D16" s="374">
        <v>43345</v>
      </c>
      <c r="E16" s="374">
        <v>43375</v>
      </c>
      <c r="F16" s="311">
        <f t="shared" si="1"/>
        <v>30</v>
      </c>
      <c r="G16" s="111"/>
    </row>
    <row r="17" spans="1:13" ht="15" customHeight="1" thickBot="1" x14ac:dyDescent="0.25">
      <c r="A17" s="284" t="s">
        <v>513</v>
      </c>
      <c r="B17" s="620" t="s">
        <v>1693</v>
      </c>
      <c r="C17" s="602" t="s">
        <v>1719</v>
      </c>
      <c r="D17" s="276">
        <v>32985</v>
      </c>
      <c r="E17" s="276">
        <v>33410</v>
      </c>
      <c r="F17" s="311">
        <f t="shared" si="1"/>
        <v>425</v>
      </c>
      <c r="G17" s="373"/>
    </row>
    <row r="18" spans="1:13" ht="13.5" customHeight="1" thickBot="1" x14ac:dyDescent="0.25">
      <c r="A18" s="224" t="s">
        <v>514</v>
      </c>
      <c r="B18" s="619" t="s">
        <v>1056</v>
      </c>
      <c r="C18" s="603" t="s">
        <v>1720</v>
      </c>
      <c r="D18" s="22">
        <v>16020</v>
      </c>
      <c r="E18" s="22">
        <v>16245</v>
      </c>
      <c r="F18" s="311">
        <f t="shared" si="1"/>
        <v>225</v>
      </c>
      <c r="G18" s="135" t="s">
        <v>515</v>
      </c>
    </row>
    <row r="19" spans="1:13" ht="13.5" customHeight="1" thickBot="1" x14ac:dyDescent="0.25">
      <c r="A19" s="224" t="s">
        <v>516</v>
      </c>
      <c r="B19" s="620" t="s">
        <v>1057</v>
      </c>
      <c r="C19" s="604" t="s">
        <v>1628</v>
      </c>
      <c r="D19" s="21">
        <v>2450</v>
      </c>
      <c r="E19" s="21">
        <v>2510</v>
      </c>
      <c r="F19" s="311">
        <f t="shared" ref="F19" si="4">E19-D19</f>
        <v>60</v>
      </c>
      <c r="G19" s="542"/>
    </row>
    <row r="20" spans="1:13" ht="13.5" customHeight="1" thickBot="1" x14ac:dyDescent="0.25">
      <c r="A20" s="171" t="s">
        <v>517</v>
      </c>
      <c r="B20" s="619" t="s">
        <v>1058</v>
      </c>
      <c r="C20" s="596" t="s">
        <v>1721</v>
      </c>
      <c r="D20" s="21">
        <v>2275</v>
      </c>
      <c r="E20" s="21">
        <v>2355</v>
      </c>
      <c r="F20" s="311">
        <f t="shared" ref="F20" si="5">E20-D20</f>
        <v>80</v>
      </c>
      <c r="G20" s="124"/>
    </row>
    <row r="21" spans="1:13" ht="13.5" customHeight="1" thickBot="1" x14ac:dyDescent="0.25">
      <c r="A21" s="171" t="s">
        <v>518</v>
      </c>
      <c r="B21" s="619" t="s">
        <v>1694</v>
      </c>
      <c r="C21" s="604" t="s">
        <v>1591</v>
      </c>
      <c r="D21" s="21">
        <v>27300</v>
      </c>
      <c r="E21" s="21">
        <v>27850</v>
      </c>
      <c r="F21" s="311">
        <f t="shared" si="1"/>
        <v>550</v>
      </c>
      <c r="G21" s="520"/>
    </row>
    <row r="22" spans="1:13" ht="13.5" customHeight="1" thickBot="1" x14ac:dyDescent="0.25">
      <c r="A22" s="171" t="s">
        <v>519</v>
      </c>
      <c r="B22" s="620" t="s">
        <v>1695</v>
      </c>
      <c r="C22" s="603" t="s">
        <v>1543</v>
      </c>
      <c r="D22" s="22">
        <v>6725</v>
      </c>
      <c r="E22" s="22">
        <v>6975</v>
      </c>
      <c r="F22" s="311">
        <f t="shared" si="1"/>
        <v>250</v>
      </c>
      <c r="G22" s="460"/>
    </row>
    <row r="23" spans="1:13" ht="13.5" customHeight="1" thickBot="1" x14ac:dyDescent="0.25">
      <c r="A23" s="171" t="s">
        <v>521</v>
      </c>
      <c r="B23" s="637" t="s">
        <v>1059</v>
      </c>
      <c r="C23" s="713" t="s">
        <v>1995</v>
      </c>
      <c r="D23" s="22">
        <v>525</v>
      </c>
      <c r="E23" s="22">
        <v>615</v>
      </c>
      <c r="F23" s="311">
        <f t="shared" ref="F23" si="6">E23-D23</f>
        <v>90</v>
      </c>
      <c r="G23" s="124"/>
    </row>
    <row r="24" spans="1:13" ht="13.5" customHeight="1" thickBot="1" x14ac:dyDescent="0.25">
      <c r="A24" s="171" t="s">
        <v>522</v>
      </c>
      <c r="B24" s="620" t="s">
        <v>1696</v>
      </c>
      <c r="C24" s="603" t="s">
        <v>1544</v>
      </c>
      <c r="D24" s="22">
        <v>7635</v>
      </c>
      <c r="E24" s="22">
        <v>7855</v>
      </c>
      <c r="F24" s="311">
        <f t="shared" si="1"/>
        <v>220</v>
      </c>
      <c r="G24" s="111"/>
    </row>
    <row r="25" spans="1:13" ht="13.5" customHeight="1" thickBot="1" x14ac:dyDescent="0.25">
      <c r="A25" s="171" t="s">
        <v>523</v>
      </c>
      <c r="B25" s="619" t="s">
        <v>1060</v>
      </c>
      <c r="C25" s="604" t="s">
        <v>1722</v>
      </c>
      <c r="D25" s="22">
        <v>13955</v>
      </c>
      <c r="E25" s="22">
        <v>14060</v>
      </c>
      <c r="F25" s="311">
        <f t="shared" si="1"/>
        <v>105</v>
      </c>
      <c r="G25" s="351"/>
    </row>
    <row r="26" spans="1:13" ht="13.5" customHeight="1" thickBot="1" x14ac:dyDescent="0.25">
      <c r="A26" s="171" t="s">
        <v>524</v>
      </c>
      <c r="B26" s="620" t="s">
        <v>1697</v>
      </c>
      <c r="C26" s="603" t="s">
        <v>1541</v>
      </c>
      <c r="D26" s="22">
        <v>12665</v>
      </c>
      <c r="E26" s="22">
        <v>12905</v>
      </c>
      <c r="F26" s="311">
        <f t="shared" si="1"/>
        <v>240</v>
      </c>
      <c r="G26" s="126"/>
    </row>
    <row r="27" spans="1:13" ht="13.5" customHeight="1" thickBot="1" x14ac:dyDescent="0.25">
      <c r="A27" s="171" t="s">
        <v>526</v>
      </c>
      <c r="B27" s="619" t="s">
        <v>1092</v>
      </c>
      <c r="C27" s="604" t="s">
        <v>527</v>
      </c>
      <c r="D27" s="22">
        <v>49445</v>
      </c>
      <c r="E27" s="22">
        <v>49600</v>
      </c>
      <c r="F27" s="311">
        <f t="shared" si="1"/>
        <v>155</v>
      </c>
      <c r="G27" s="135" t="s">
        <v>531</v>
      </c>
    </row>
    <row r="28" spans="1:13" ht="13.5" customHeight="1" thickBot="1" x14ac:dyDescent="0.25">
      <c r="A28" s="171" t="s">
        <v>528</v>
      </c>
      <c r="B28" s="620" t="s">
        <v>1488</v>
      </c>
      <c r="C28" s="603" t="s">
        <v>1723</v>
      </c>
      <c r="D28" s="22">
        <v>11815</v>
      </c>
      <c r="E28" s="22">
        <v>11950</v>
      </c>
      <c r="F28" s="311">
        <f t="shared" si="1"/>
        <v>135</v>
      </c>
    </row>
    <row r="29" spans="1:13" ht="13.5" customHeight="1" thickBot="1" x14ac:dyDescent="0.25">
      <c r="A29" s="224" t="s">
        <v>529</v>
      </c>
      <c r="B29" s="619" t="s">
        <v>1061</v>
      </c>
      <c r="C29" s="604" t="s">
        <v>987</v>
      </c>
      <c r="D29" s="22">
        <v>61775</v>
      </c>
      <c r="E29" s="22">
        <v>62430</v>
      </c>
      <c r="F29" s="311">
        <f t="shared" si="1"/>
        <v>655</v>
      </c>
      <c r="G29" s="143" t="s">
        <v>988</v>
      </c>
    </row>
    <row r="30" spans="1:13" ht="13.5" customHeight="1" thickBot="1" x14ac:dyDescent="0.25">
      <c r="A30" s="224" t="s">
        <v>530</v>
      </c>
      <c r="B30" s="620" t="s">
        <v>1062</v>
      </c>
      <c r="C30" s="603" t="s">
        <v>1642</v>
      </c>
      <c r="D30" s="22">
        <v>7780</v>
      </c>
      <c r="E30" s="22">
        <v>7965</v>
      </c>
      <c r="F30" s="311">
        <f t="shared" ref="F30" si="7">E30-D30</f>
        <v>185</v>
      </c>
      <c r="G30" s="496"/>
      <c r="M30" s="496"/>
    </row>
    <row r="31" spans="1:13" ht="13.5" customHeight="1" thickBot="1" x14ac:dyDescent="0.25">
      <c r="A31" s="224" t="s">
        <v>532</v>
      </c>
      <c r="B31" s="619" t="s">
        <v>1063</v>
      </c>
      <c r="C31" s="604" t="s">
        <v>1683</v>
      </c>
      <c r="D31" s="22">
        <v>2390</v>
      </c>
      <c r="E31" s="22">
        <v>2410</v>
      </c>
      <c r="F31" s="311">
        <f t="shared" ref="F31" si="8">E31-D31</f>
        <v>20</v>
      </c>
      <c r="G31" s="113"/>
    </row>
    <row r="32" spans="1:13" ht="13.5" customHeight="1" thickBot="1" x14ac:dyDescent="0.25">
      <c r="A32" s="224" t="s">
        <v>533</v>
      </c>
      <c r="B32" s="620" t="s">
        <v>1695</v>
      </c>
      <c r="C32" s="604" t="s">
        <v>991</v>
      </c>
      <c r="D32" s="22">
        <v>25090</v>
      </c>
      <c r="E32" s="22">
        <v>25240</v>
      </c>
      <c r="F32" s="311">
        <f t="shared" si="1"/>
        <v>150</v>
      </c>
      <c r="G32" s="143" t="s">
        <v>992</v>
      </c>
    </row>
    <row r="33" spans="1:10" ht="13.5" customHeight="1" thickBot="1" x14ac:dyDescent="0.25">
      <c r="A33" s="224" t="s">
        <v>534</v>
      </c>
      <c r="B33" s="619" t="s">
        <v>1064</v>
      </c>
      <c r="C33" s="603" t="s">
        <v>535</v>
      </c>
      <c r="D33" s="276"/>
      <c r="E33" s="276"/>
      <c r="F33" s="588">
        <v>403</v>
      </c>
      <c r="G33" s="496">
        <v>120540</v>
      </c>
    </row>
    <row r="34" spans="1:10" ht="13.5" customHeight="1" thickBot="1" x14ac:dyDescent="0.25">
      <c r="A34" s="171" t="s">
        <v>536</v>
      </c>
      <c r="B34" s="620" t="s">
        <v>1065</v>
      </c>
      <c r="C34" s="604" t="s">
        <v>1724</v>
      </c>
      <c r="D34" s="22">
        <v>46730</v>
      </c>
      <c r="E34" s="22">
        <v>47180</v>
      </c>
      <c r="F34" s="311">
        <f t="shared" si="1"/>
        <v>450</v>
      </c>
      <c r="G34" s="135" t="s">
        <v>537</v>
      </c>
    </row>
    <row r="35" spans="1:10" ht="13.5" customHeight="1" thickBot="1" x14ac:dyDescent="0.25">
      <c r="A35" s="224" t="s">
        <v>538</v>
      </c>
      <c r="B35" s="619" t="s">
        <v>1690</v>
      </c>
      <c r="C35" s="603" t="s">
        <v>539</v>
      </c>
      <c r="D35" s="22">
        <v>55735</v>
      </c>
      <c r="E35" s="22">
        <v>55920</v>
      </c>
      <c r="F35" s="311">
        <f t="shared" si="1"/>
        <v>185</v>
      </c>
      <c r="G35" s="117"/>
    </row>
    <row r="36" spans="1:10" ht="15.75" customHeight="1" thickBot="1" x14ac:dyDescent="0.25">
      <c r="A36" s="224" t="s">
        <v>540</v>
      </c>
      <c r="B36" s="620" t="s">
        <v>1066</v>
      </c>
      <c r="C36" s="604" t="s">
        <v>1725</v>
      </c>
      <c r="D36" s="22">
        <v>13795</v>
      </c>
      <c r="E36" s="22">
        <v>13960</v>
      </c>
      <c r="F36" s="311">
        <f t="shared" si="1"/>
        <v>165</v>
      </c>
      <c r="G36" s="316"/>
    </row>
    <row r="37" spans="1:10" ht="13.5" customHeight="1" thickBot="1" x14ac:dyDescent="0.25">
      <c r="A37" s="224" t="s">
        <v>541</v>
      </c>
      <c r="B37" s="619" t="s">
        <v>1067</v>
      </c>
      <c r="C37" s="603" t="s">
        <v>542</v>
      </c>
      <c r="D37" s="22">
        <v>35230</v>
      </c>
      <c r="E37" s="22">
        <v>35505</v>
      </c>
      <c r="F37" s="311">
        <f t="shared" si="1"/>
        <v>275</v>
      </c>
    </row>
    <row r="38" spans="1:10" ht="13.5" customHeight="1" thickBot="1" x14ac:dyDescent="0.25">
      <c r="A38" s="171" t="s">
        <v>543</v>
      </c>
      <c r="B38" s="620" t="s">
        <v>1068</v>
      </c>
      <c r="C38" s="605" t="s">
        <v>1726</v>
      </c>
      <c r="D38" s="22">
        <v>40655</v>
      </c>
      <c r="E38" s="22">
        <v>41180</v>
      </c>
      <c r="F38" s="311">
        <f t="shared" si="1"/>
        <v>525</v>
      </c>
      <c r="G38" s="135" t="s">
        <v>544</v>
      </c>
      <c r="H38" s="152"/>
    </row>
    <row r="39" spans="1:10" ht="19.5" customHeight="1" thickBot="1" x14ac:dyDescent="0.25">
      <c r="A39" s="224" t="s">
        <v>545</v>
      </c>
      <c r="B39" s="619" t="s">
        <v>1069</v>
      </c>
      <c r="C39" s="603" t="s">
        <v>986</v>
      </c>
      <c r="D39" s="22">
        <v>30485</v>
      </c>
      <c r="E39" s="22">
        <v>30785</v>
      </c>
      <c r="F39" s="311">
        <f t="shared" si="1"/>
        <v>300</v>
      </c>
      <c r="G39" s="323"/>
    </row>
    <row r="40" spans="1:10" ht="11.25" customHeight="1" thickBot="1" x14ac:dyDescent="0.25">
      <c r="A40" s="171" t="s">
        <v>546</v>
      </c>
      <c r="B40" s="619" t="s">
        <v>1698</v>
      </c>
      <c r="C40" s="595" t="s">
        <v>547</v>
      </c>
      <c r="D40" s="22">
        <v>28970</v>
      </c>
      <c r="E40" s="22">
        <v>29220</v>
      </c>
      <c r="F40" s="311">
        <f t="shared" si="1"/>
        <v>250</v>
      </c>
    </row>
    <row r="41" spans="1:10" ht="13.5" customHeight="1" thickBot="1" x14ac:dyDescent="0.25">
      <c r="A41" s="224" t="s">
        <v>548</v>
      </c>
      <c r="B41" s="620" t="s">
        <v>1070</v>
      </c>
      <c r="C41" s="606" t="s">
        <v>1727</v>
      </c>
      <c r="D41" s="22">
        <v>30460</v>
      </c>
      <c r="E41" s="22">
        <v>30745</v>
      </c>
      <c r="F41" s="311">
        <f t="shared" si="1"/>
        <v>285</v>
      </c>
    </row>
    <row r="42" spans="1:10" ht="13.5" customHeight="1" thickBot="1" x14ac:dyDescent="0.25">
      <c r="A42" s="171" t="s">
        <v>549</v>
      </c>
      <c r="B42" s="619" t="s">
        <v>1071</v>
      </c>
      <c r="C42" s="607" t="s">
        <v>550</v>
      </c>
      <c r="D42" s="276">
        <v>30995</v>
      </c>
      <c r="E42" s="276">
        <v>31085</v>
      </c>
      <c r="F42" s="311">
        <f t="shared" si="1"/>
        <v>90</v>
      </c>
      <c r="G42" s="135" t="s">
        <v>551</v>
      </c>
    </row>
    <row r="43" spans="1:10" ht="13.5" customHeight="1" thickBot="1" x14ac:dyDescent="0.25">
      <c r="A43" s="171" t="s">
        <v>552</v>
      </c>
      <c r="B43" s="620" t="s">
        <v>1072</v>
      </c>
      <c r="C43" s="606" t="s">
        <v>1673</v>
      </c>
      <c r="D43" s="22">
        <v>5730</v>
      </c>
      <c r="E43" s="22">
        <v>5895</v>
      </c>
      <c r="F43" s="311">
        <f t="shared" si="1"/>
        <v>165</v>
      </c>
      <c r="G43" s="582">
        <v>44125</v>
      </c>
    </row>
    <row r="44" spans="1:10" ht="13.5" customHeight="1" thickBot="1" x14ac:dyDescent="0.25">
      <c r="A44" s="171" t="s">
        <v>553</v>
      </c>
      <c r="B44" s="619" t="s">
        <v>1699</v>
      </c>
      <c r="C44" s="605" t="s">
        <v>1728</v>
      </c>
      <c r="D44" s="21">
        <v>32920</v>
      </c>
      <c r="E44" s="21">
        <v>33260</v>
      </c>
      <c r="F44" s="311">
        <f t="shared" si="1"/>
        <v>340</v>
      </c>
      <c r="G44" s="316"/>
    </row>
    <row r="45" spans="1:10" ht="13.5" customHeight="1" thickBot="1" x14ac:dyDescent="0.25">
      <c r="A45" s="171" t="s">
        <v>554</v>
      </c>
      <c r="B45" s="620" t="s">
        <v>1073</v>
      </c>
      <c r="C45" s="608" t="s">
        <v>1603</v>
      </c>
      <c r="D45" s="22">
        <v>22385</v>
      </c>
      <c r="E45" s="22">
        <v>22730</v>
      </c>
      <c r="F45" s="311">
        <f t="shared" si="1"/>
        <v>345</v>
      </c>
    </row>
    <row r="46" spans="1:10" ht="12.75" customHeight="1" thickBot="1" x14ac:dyDescent="0.25">
      <c r="A46" s="171" t="s">
        <v>555</v>
      </c>
      <c r="B46" s="619" t="s">
        <v>1074</v>
      </c>
      <c r="C46" s="595" t="s">
        <v>1729</v>
      </c>
      <c r="D46" s="22">
        <v>41445</v>
      </c>
      <c r="E46" s="22">
        <v>41720</v>
      </c>
      <c r="F46" s="311">
        <f t="shared" si="1"/>
        <v>275</v>
      </c>
      <c r="G46" s="310"/>
      <c r="J46" s="106"/>
    </row>
    <row r="47" spans="1:10" ht="13.5" customHeight="1" thickBot="1" x14ac:dyDescent="0.25">
      <c r="A47" s="224" t="s">
        <v>557</v>
      </c>
      <c r="B47" s="620" t="s">
        <v>1074</v>
      </c>
      <c r="C47" s="596" t="s">
        <v>998</v>
      </c>
      <c r="D47" s="22">
        <v>51990</v>
      </c>
      <c r="E47" s="22">
        <v>52295</v>
      </c>
      <c r="F47" s="311">
        <f t="shared" si="1"/>
        <v>305</v>
      </c>
      <c r="G47" s="135"/>
    </row>
    <row r="48" spans="1:10" ht="13.5" customHeight="1" thickBot="1" x14ac:dyDescent="0.25">
      <c r="A48" s="25" t="s">
        <v>558</v>
      </c>
      <c r="B48" s="619" t="s">
        <v>1700</v>
      </c>
      <c r="C48" s="595" t="s">
        <v>559</v>
      </c>
      <c r="D48" s="22">
        <v>41600</v>
      </c>
      <c r="E48" s="22">
        <v>41715</v>
      </c>
      <c r="F48" s="311">
        <f t="shared" si="1"/>
        <v>115</v>
      </c>
    </row>
    <row r="49" spans="1:13" ht="13.5" customHeight="1" thickBot="1" x14ac:dyDescent="0.25">
      <c r="A49" s="28" t="s">
        <v>560</v>
      </c>
      <c r="B49" s="620" t="s">
        <v>1075</v>
      </c>
      <c r="C49" s="608" t="s">
        <v>1730</v>
      </c>
      <c r="D49" s="157">
        <v>88655</v>
      </c>
      <c r="E49" s="157">
        <v>88880</v>
      </c>
      <c r="F49" s="311">
        <f t="shared" si="1"/>
        <v>225</v>
      </c>
    </row>
    <row r="50" spans="1:13" ht="13.5" customHeight="1" thickBot="1" x14ac:dyDescent="0.25">
      <c r="A50" s="25" t="s">
        <v>561</v>
      </c>
      <c r="B50" s="619" t="s">
        <v>1076</v>
      </c>
      <c r="C50" s="605" t="s">
        <v>1731</v>
      </c>
      <c r="D50" s="21">
        <v>76395</v>
      </c>
      <c r="E50" s="21">
        <v>77100</v>
      </c>
      <c r="F50" s="311">
        <f t="shared" si="1"/>
        <v>705</v>
      </c>
      <c r="G50" s="135" t="s">
        <v>562</v>
      </c>
    </row>
    <row r="51" spans="1:13" ht="13.5" customHeight="1" thickBot="1" x14ac:dyDescent="0.25">
      <c r="A51" s="28" t="s">
        <v>563</v>
      </c>
      <c r="B51" s="620" t="s">
        <v>1077</v>
      </c>
      <c r="C51" s="603" t="s">
        <v>1732</v>
      </c>
      <c r="D51" s="22">
        <v>9345</v>
      </c>
      <c r="E51" s="22">
        <v>9500</v>
      </c>
      <c r="F51" s="311">
        <f t="shared" si="1"/>
        <v>155</v>
      </c>
    </row>
    <row r="52" spans="1:13" ht="13.5" customHeight="1" thickBot="1" x14ac:dyDescent="0.25">
      <c r="A52" s="25" t="s">
        <v>564</v>
      </c>
      <c r="B52" s="619" t="s">
        <v>1701</v>
      </c>
      <c r="C52" s="604" t="s">
        <v>1733</v>
      </c>
      <c r="D52" s="22">
        <v>11140</v>
      </c>
      <c r="E52" s="22">
        <v>11250</v>
      </c>
      <c r="F52" s="311">
        <f t="shared" si="1"/>
        <v>110</v>
      </c>
      <c r="G52" s="349"/>
    </row>
    <row r="53" spans="1:13" ht="13.5" customHeight="1" thickBot="1" x14ac:dyDescent="0.25">
      <c r="A53" s="28" t="s">
        <v>565</v>
      </c>
      <c r="B53" s="620" t="s">
        <v>1078</v>
      </c>
      <c r="C53" s="603" t="s">
        <v>1734</v>
      </c>
      <c r="D53" s="22">
        <v>20315</v>
      </c>
      <c r="E53" s="22">
        <v>20485</v>
      </c>
      <c r="F53" s="311">
        <f t="shared" si="1"/>
        <v>170</v>
      </c>
    </row>
    <row r="54" spans="1:13" ht="13.5" customHeight="1" thickBot="1" x14ac:dyDescent="0.25">
      <c r="A54" s="25" t="s">
        <v>566</v>
      </c>
      <c r="B54" s="619" t="s">
        <v>1079</v>
      </c>
      <c r="C54" s="605" t="s">
        <v>1735</v>
      </c>
      <c r="D54" s="21">
        <v>10990</v>
      </c>
      <c r="E54" s="21">
        <v>11235</v>
      </c>
      <c r="F54" s="311">
        <f t="shared" si="1"/>
        <v>245</v>
      </c>
      <c r="G54" s="135" t="s">
        <v>567</v>
      </c>
    </row>
    <row r="55" spans="1:13" ht="13.5" customHeight="1" thickBot="1" x14ac:dyDescent="0.25">
      <c r="A55" s="25" t="s">
        <v>568</v>
      </c>
      <c r="B55" s="620" t="s">
        <v>1702</v>
      </c>
      <c r="C55" s="609" t="s">
        <v>569</v>
      </c>
      <c r="D55" s="22">
        <v>44595</v>
      </c>
      <c r="E55" s="22">
        <v>44685</v>
      </c>
      <c r="F55" s="311">
        <f t="shared" si="1"/>
        <v>90</v>
      </c>
    </row>
    <row r="56" spans="1:13" ht="12.95" customHeight="1" thickBot="1" x14ac:dyDescent="0.25">
      <c r="A56" s="222" t="s">
        <v>570</v>
      </c>
      <c r="B56" s="619" t="s">
        <v>1703</v>
      </c>
      <c r="C56" s="597" t="s">
        <v>1736</v>
      </c>
      <c r="D56" s="151">
        <v>10875</v>
      </c>
      <c r="E56" s="151">
        <v>10925</v>
      </c>
      <c r="F56" s="311">
        <f t="shared" si="1"/>
        <v>50</v>
      </c>
      <c r="G56" s="349"/>
    </row>
    <row r="57" spans="1:13" ht="12.95" customHeight="1" thickBot="1" x14ac:dyDescent="0.25">
      <c r="A57" s="223" t="s">
        <v>571</v>
      </c>
      <c r="B57" s="765" t="s">
        <v>1080</v>
      </c>
      <c r="C57" s="766" t="s">
        <v>1737</v>
      </c>
      <c r="D57" s="157"/>
      <c r="E57" s="157"/>
      <c r="F57" s="588">
        <v>239</v>
      </c>
      <c r="G57" s="311"/>
      <c r="M57" s="310"/>
    </row>
    <row r="58" spans="1:13" ht="14.25" customHeight="1" thickBot="1" x14ac:dyDescent="0.25">
      <c r="A58" s="171" t="s">
        <v>572</v>
      </c>
      <c r="B58" s="619" t="s">
        <v>1704</v>
      </c>
      <c r="C58" s="599" t="s">
        <v>1738</v>
      </c>
      <c r="D58" s="157">
        <v>22995</v>
      </c>
      <c r="E58" s="157">
        <v>23145</v>
      </c>
      <c r="F58" s="311">
        <f t="shared" si="1"/>
        <v>150</v>
      </c>
      <c r="G58" s="285"/>
    </row>
    <row r="59" spans="1:13" ht="13.5" customHeight="1" thickBot="1" x14ac:dyDescent="0.25">
      <c r="A59" s="171" t="s">
        <v>1013</v>
      </c>
      <c r="B59" s="620" t="s">
        <v>1705</v>
      </c>
      <c r="C59" s="600" t="s">
        <v>1009</v>
      </c>
      <c r="D59" s="158">
        <v>22555</v>
      </c>
      <c r="E59" s="158">
        <v>22735</v>
      </c>
      <c r="F59" s="311">
        <f t="shared" si="1"/>
        <v>180</v>
      </c>
      <c r="G59" s="319" t="s">
        <v>1008</v>
      </c>
    </row>
    <row r="60" spans="1:13" ht="12.75" customHeight="1" thickBot="1" x14ac:dyDescent="0.25">
      <c r="A60" s="223" t="s">
        <v>573</v>
      </c>
      <c r="B60" s="619" t="s">
        <v>1081</v>
      </c>
      <c r="C60" s="597" t="s">
        <v>1739</v>
      </c>
      <c r="D60" s="151">
        <v>13005</v>
      </c>
      <c r="E60" s="151">
        <v>13150</v>
      </c>
      <c r="F60" s="311">
        <f t="shared" si="1"/>
        <v>145</v>
      </c>
      <c r="G60" s="343" t="s">
        <v>1369</v>
      </c>
    </row>
    <row r="61" spans="1:13" ht="12.75" customHeight="1" thickBot="1" x14ac:dyDescent="0.25">
      <c r="A61" s="171" t="s">
        <v>574</v>
      </c>
      <c r="B61" s="620" t="s">
        <v>1082</v>
      </c>
      <c r="C61" s="600" t="s">
        <v>575</v>
      </c>
      <c r="D61" s="22">
        <v>70135</v>
      </c>
      <c r="E61" s="22">
        <v>70315</v>
      </c>
      <c r="F61" s="311">
        <f t="shared" si="1"/>
        <v>180</v>
      </c>
    </row>
    <row r="62" spans="1:13" ht="12.95" customHeight="1" thickBot="1" x14ac:dyDescent="0.25">
      <c r="A62" s="171" t="s">
        <v>576</v>
      </c>
      <c r="B62" s="619" t="s">
        <v>1083</v>
      </c>
      <c r="C62" s="599" t="s">
        <v>1518</v>
      </c>
      <c r="D62" s="21">
        <v>13580</v>
      </c>
      <c r="E62" s="21">
        <v>13845</v>
      </c>
      <c r="F62" s="311">
        <f t="shared" si="1"/>
        <v>265</v>
      </c>
      <c r="G62" s="144" t="s">
        <v>1519</v>
      </c>
    </row>
    <row r="63" spans="1:13" ht="12.95" customHeight="1" thickBot="1" x14ac:dyDescent="0.25">
      <c r="A63" s="223" t="s">
        <v>577</v>
      </c>
      <c r="B63" s="620" t="s">
        <v>1084</v>
      </c>
      <c r="C63" s="610" t="s">
        <v>936</v>
      </c>
      <c r="D63" s="157">
        <v>2120</v>
      </c>
      <c r="E63" s="157">
        <v>2125</v>
      </c>
      <c r="F63" s="311">
        <f t="shared" si="1"/>
        <v>5</v>
      </c>
      <c r="G63" s="144" t="s">
        <v>946</v>
      </c>
    </row>
    <row r="64" spans="1:13" ht="12.95" customHeight="1" thickBot="1" x14ac:dyDescent="0.25">
      <c r="A64" s="224" t="s">
        <v>578</v>
      </c>
      <c r="B64" s="619" t="s">
        <v>1085</v>
      </c>
      <c r="C64" s="597" t="s">
        <v>579</v>
      </c>
      <c r="D64" s="157">
        <v>20210</v>
      </c>
      <c r="E64" s="157">
        <v>20295</v>
      </c>
      <c r="F64" s="311">
        <f t="shared" ref="F64" si="9">E64-D64</f>
        <v>85</v>
      </c>
    </row>
    <row r="65" spans="1:13" ht="12.95" customHeight="1" thickBot="1" x14ac:dyDescent="0.25">
      <c r="A65" s="224" t="s">
        <v>580</v>
      </c>
      <c r="B65" s="620" t="s">
        <v>1086</v>
      </c>
      <c r="C65" s="598" t="s">
        <v>1740</v>
      </c>
      <c r="D65" s="22">
        <v>64790</v>
      </c>
      <c r="E65" s="22">
        <v>65330</v>
      </c>
      <c r="F65" s="311">
        <f t="shared" si="1"/>
        <v>540</v>
      </c>
    </row>
    <row r="66" spans="1:13" ht="12" customHeight="1" thickBot="1" x14ac:dyDescent="0.25">
      <c r="A66" s="224" t="s">
        <v>581</v>
      </c>
      <c r="B66" s="619" t="s">
        <v>1706</v>
      </c>
      <c r="C66" s="611" t="s">
        <v>1741</v>
      </c>
      <c r="D66" s="22">
        <v>29650</v>
      </c>
      <c r="E66" s="22">
        <v>30120</v>
      </c>
      <c r="F66" s="311">
        <f t="shared" si="1"/>
        <v>470</v>
      </c>
      <c r="G66" s="314"/>
    </row>
    <row r="67" spans="1:13" ht="12.95" customHeight="1" thickBot="1" x14ac:dyDescent="0.25">
      <c r="A67" s="171" t="s">
        <v>582</v>
      </c>
      <c r="B67" s="620" t="s">
        <v>1707</v>
      </c>
      <c r="C67" s="608" t="s">
        <v>1742</v>
      </c>
      <c r="D67" s="151">
        <v>7595</v>
      </c>
      <c r="E67" s="151">
        <v>7680</v>
      </c>
      <c r="F67" s="311">
        <f t="shared" si="1"/>
        <v>85</v>
      </c>
    </row>
    <row r="68" spans="1:13" ht="12.95" customHeight="1" thickBot="1" x14ac:dyDescent="0.25">
      <c r="A68" s="171" t="s">
        <v>583</v>
      </c>
      <c r="B68" s="619" t="s">
        <v>1087</v>
      </c>
      <c r="C68" s="597" t="s">
        <v>1743</v>
      </c>
      <c r="D68" s="161">
        <v>26370</v>
      </c>
      <c r="E68" s="161">
        <v>26615</v>
      </c>
      <c r="F68" s="311">
        <f t="shared" si="1"/>
        <v>245</v>
      </c>
    </row>
    <row r="69" spans="1:13" ht="12.95" customHeight="1" thickBot="1" x14ac:dyDescent="0.25">
      <c r="A69" s="171" t="s">
        <v>584</v>
      </c>
      <c r="B69" s="620" t="s">
        <v>1088</v>
      </c>
      <c r="C69" s="603" t="s">
        <v>585</v>
      </c>
      <c r="D69" s="22">
        <v>54600</v>
      </c>
      <c r="E69" s="22">
        <v>54775</v>
      </c>
      <c r="F69" s="311">
        <f t="shared" si="1"/>
        <v>175</v>
      </c>
      <c r="G69" s="315"/>
      <c r="H69" s="115"/>
    </row>
    <row r="70" spans="1:13" ht="12.95" customHeight="1" thickBot="1" x14ac:dyDescent="0.25">
      <c r="A70" s="225" t="s">
        <v>586</v>
      </c>
      <c r="B70" s="619" t="s">
        <v>1089</v>
      </c>
      <c r="C70" s="595" t="s">
        <v>587</v>
      </c>
      <c r="D70" s="156">
        <v>85905</v>
      </c>
      <c r="E70" s="156">
        <v>86170</v>
      </c>
      <c r="F70" s="311">
        <f t="shared" ref="F70:F108" si="10">E70-D70</f>
        <v>265</v>
      </c>
      <c r="G70" s="135" t="s">
        <v>588</v>
      </c>
    </row>
    <row r="71" spans="1:13" ht="12.95" customHeight="1" thickBot="1" x14ac:dyDescent="0.25">
      <c r="A71" s="224" t="s">
        <v>589</v>
      </c>
      <c r="B71" s="620" t="s">
        <v>1708</v>
      </c>
      <c r="C71" s="596" t="s">
        <v>590</v>
      </c>
      <c r="D71" s="276">
        <v>36480</v>
      </c>
      <c r="E71" s="276">
        <v>36590</v>
      </c>
      <c r="F71" s="311">
        <f t="shared" si="10"/>
        <v>110</v>
      </c>
    </row>
    <row r="72" spans="1:13" ht="12.95" customHeight="1" thickBot="1" x14ac:dyDescent="0.25">
      <c r="A72" s="171" t="s">
        <v>591</v>
      </c>
      <c r="B72" s="619" t="s">
        <v>1090</v>
      </c>
      <c r="C72" s="597" t="s">
        <v>1744</v>
      </c>
      <c r="D72" s="22">
        <v>5650</v>
      </c>
      <c r="E72" s="22">
        <v>5775</v>
      </c>
      <c r="F72" s="311">
        <f t="shared" si="10"/>
        <v>125</v>
      </c>
      <c r="G72" s="350"/>
    </row>
    <row r="73" spans="1:13" ht="13.5" customHeight="1" thickBot="1" x14ac:dyDescent="0.25">
      <c r="A73" s="171" t="s">
        <v>592</v>
      </c>
      <c r="B73" s="620" t="s">
        <v>1091</v>
      </c>
      <c r="C73" s="596" t="s">
        <v>1745</v>
      </c>
      <c r="D73" s="22">
        <v>55650</v>
      </c>
      <c r="E73" s="22">
        <v>56160</v>
      </c>
      <c r="F73" s="311">
        <f t="shared" si="10"/>
        <v>510</v>
      </c>
      <c r="G73" s="316"/>
    </row>
    <row r="74" spans="1:13" ht="12.95" customHeight="1" thickBot="1" x14ac:dyDescent="0.25">
      <c r="A74" s="225" t="s">
        <v>593</v>
      </c>
      <c r="B74" s="619" t="s">
        <v>1092</v>
      </c>
      <c r="C74" s="604" t="s">
        <v>1639</v>
      </c>
      <c r="D74" s="154">
        <v>9405</v>
      </c>
      <c r="E74" s="154">
        <v>9435</v>
      </c>
      <c r="F74" s="572">
        <f t="shared" ref="F74" si="11">E74-D74</f>
        <v>30</v>
      </c>
      <c r="G74" s="137"/>
    </row>
    <row r="75" spans="1:13" ht="12.95" customHeight="1" thickBot="1" x14ac:dyDescent="0.25">
      <c r="A75" s="224" t="s">
        <v>594</v>
      </c>
      <c r="B75" s="620" t="s">
        <v>1093</v>
      </c>
      <c r="C75" s="603" t="s">
        <v>595</v>
      </c>
      <c r="D75" s="22">
        <v>270</v>
      </c>
      <c r="E75" s="22">
        <v>270</v>
      </c>
      <c r="F75" s="311">
        <f t="shared" si="10"/>
        <v>0</v>
      </c>
      <c r="G75" s="135" t="s">
        <v>498</v>
      </c>
      <c r="M75" s="592" t="s">
        <v>1586</v>
      </c>
    </row>
    <row r="76" spans="1:13" ht="12.95" customHeight="1" thickBot="1" x14ac:dyDescent="0.25">
      <c r="A76" s="224" t="s">
        <v>596</v>
      </c>
      <c r="B76" s="619" t="s">
        <v>1094</v>
      </c>
      <c r="C76" s="604" t="s">
        <v>970</v>
      </c>
      <c r="D76" s="154">
        <v>25775</v>
      </c>
      <c r="E76" s="154">
        <v>25935</v>
      </c>
      <c r="F76" s="311">
        <f t="shared" si="10"/>
        <v>160</v>
      </c>
      <c r="G76" s="144" t="s">
        <v>1011</v>
      </c>
    </row>
    <row r="77" spans="1:13" ht="12.95" customHeight="1" thickBot="1" x14ac:dyDescent="0.25">
      <c r="A77" s="224" t="s">
        <v>597</v>
      </c>
      <c r="B77" s="620" t="s">
        <v>1095</v>
      </c>
      <c r="C77" s="603" t="s">
        <v>1629</v>
      </c>
      <c r="D77" s="22">
        <v>17770</v>
      </c>
      <c r="E77" s="22">
        <v>18045</v>
      </c>
      <c r="F77" s="311">
        <f t="shared" ref="F77" si="12">E77-D77</f>
        <v>275</v>
      </c>
      <c r="G77" s="547" t="s">
        <v>1630</v>
      </c>
    </row>
    <row r="78" spans="1:13" ht="12.95" customHeight="1" thickBot="1" x14ac:dyDescent="0.25">
      <c r="A78" s="224" t="s">
        <v>598</v>
      </c>
      <c r="B78" s="619" t="s">
        <v>1096</v>
      </c>
      <c r="C78" s="604" t="s">
        <v>976</v>
      </c>
      <c r="D78" s="22">
        <v>36095</v>
      </c>
      <c r="E78" s="22">
        <v>36400</v>
      </c>
      <c r="F78" s="311">
        <f t="shared" si="10"/>
        <v>305</v>
      </c>
      <c r="G78" s="144" t="s">
        <v>971</v>
      </c>
    </row>
    <row r="79" spans="1:13" ht="12.95" customHeight="1" thickBot="1" x14ac:dyDescent="0.25">
      <c r="A79" s="224" t="s">
        <v>599</v>
      </c>
      <c r="B79" s="620" t="s">
        <v>1097</v>
      </c>
      <c r="C79" s="603" t="s">
        <v>1746</v>
      </c>
      <c r="D79" s="22">
        <v>7565</v>
      </c>
      <c r="E79" s="22">
        <v>7695</v>
      </c>
      <c r="F79" s="311">
        <f t="shared" si="10"/>
        <v>130</v>
      </c>
      <c r="G79" s="458" t="s">
        <v>1464</v>
      </c>
    </row>
    <row r="80" spans="1:13" ht="12.95" customHeight="1" thickBot="1" x14ac:dyDescent="0.25">
      <c r="A80" s="224" t="s">
        <v>600</v>
      </c>
      <c r="B80" s="619" t="s">
        <v>1709</v>
      </c>
      <c r="C80" s="604" t="s">
        <v>601</v>
      </c>
      <c r="D80" s="161">
        <v>28075</v>
      </c>
      <c r="E80" s="161">
        <v>28215</v>
      </c>
      <c r="F80" s="311">
        <f t="shared" si="10"/>
        <v>140</v>
      </c>
    </row>
    <row r="81" spans="1:13" ht="12.95" customHeight="1" thickBot="1" x14ac:dyDescent="0.25">
      <c r="A81" s="224" t="s">
        <v>602</v>
      </c>
      <c r="B81" s="620" t="s">
        <v>1098</v>
      </c>
      <c r="C81" s="603" t="s">
        <v>1542</v>
      </c>
      <c r="D81" s="499">
        <v>10025</v>
      </c>
      <c r="E81" s="499">
        <v>10135</v>
      </c>
      <c r="F81" s="311">
        <f t="shared" si="10"/>
        <v>110</v>
      </c>
    </row>
    <row r="82" spans="1:13" ht="12.95" customHeight="1" thickBot="1" x14ac:dyDescent="0.25">
      <c r="A82" s="224" t="s">
        <v>603</v>
      </c>
      <c r="B82" s="619" t="s">
        <v>1099</v>
      </c>
      <c r="C82" s="604" t="s">
        <v>607</v>
      </c>
      <c r="D82" s="706"/>
      <c r="E82" s="706"/>
      <c r="F82" s="588">
        <v>205</v>
      </c>
      <c r="G82" s="496">
        <v>62000</v>
      </c>
    </row>
    <row r="83" spans="1:13" ht="12.95" customHeight="1" thickBot="1" x14ac:dyDescent="0.25">
      <c r="A83" s="224" t="s">
        <v>604</v>
      </c>
      <c r="B83" s="620" t="s">
        <v>1100</v>
      </c>
      <c r="C83" s="603" t="s">
        <v>1747</v>
      </c>
      <c r="D83" s="22">
        <v>7545</v>
      </c>
      <c r="E83" s="22">
        <v>7685</v>
      </c>
      <c r="F83" s="311">
        <f t="shared" si="10"/>
        <v>140</v>
      </c>
      <c r="G83" s="135" t="s">
        <v>515</v>
      </c>
    </row>
    <row r="84" spans="1:13" ht="12.95" customHeight="1" thickBot="1" x14ac:dyDescent="0.25">
      <c r="A84" s="224" t="s">
        <v>605</v>
      </c>
      <c r="B84" s="619" t="s">
        <v>1101</v>
      </c>
      <c r="C84" s="604" t="s">
        <v>1748</v>
      </c>
      <c r="D84" s="22">
        <v>12000</v>
      </c>
      <c r="E84" s="22">
        <v>12190</v>
      </c>
      <c r="F84" s="311">
        <f t="shared" si="10"/>
        <v>190</v>
      </c>
      <c r="G84" s="116"/>
      <c r="H84" s="106"/>
    </row>
    <row r="85" spans="1:13" ht="12.95" customHeight="1" thickBot="1" x14ac:dyDescent="0.25">
      <c r="A85" s="224" t="s">
        <v>606</v>
      </c>
      <c r="B85" s="620" t="s">
        <v>1102</v>
      </c>
      <c r="C85" s="603" t="s">
        <v>1469</v>
      </c>
      <c r="D85" s="22">
        <v>9335</v>
      </c>
      <c r="E85" s="22">
        <v>9410</v>
      </c>
      <c r="F85" s="311">
        <f t="shared" si="10"/>
        <v>75</v>
      </c>
      <c r="G85" s="106"/>
      <c r="H85" s="106"/>
    </row>
    <row r="86" spans="1:13" ht="12.95" customHeight="1" thickBot="1" x14ac:dyDescent="0.25">
      <c r="A86" s="171" t="s">
        <v>608</v>
      </c>
      <c r="B86" s="619" t="s">
        <v>1710</v>
      </c>
      <c r="C86" s="604" t="s">
        <v>1749</v>
      </c>
      <c r="D86" s="22">
        <v>36870</v>
      </c>
      <c r="E86" s="22">
        <v>36980</v>
      </c>
      <c r="F86" s="311">
        <f t="shared" si="10"/>
        <v>110</v>
      </c>
      <c r="G86" s="135" t="s">
        <v>515</v>
      </c>
    </row>
    <row r="87" spans="1:13" ht="12.95" customHeight="1" thickBot="1" x14ac:dyDescent="0.25">
      <c r="A87" s="224" t="s">
        <v>609</v>
      </c>
      <c r="B87" s="620" t="s">
        <v>1711</v>
      </c>
      <c r="C87" s="603" t="s">
        <v>610</v>
      </c>
      <c r="D87" s="22">
        <v>35455</v>
      </c>
      <c r="E87" s="22">
        <v>35565</v>
      </c>
      <c r="F87" s="311">
        <f t="shared" si="10"/>
        <v>110</v>
      </c>
      <c r="G87" s="111"/>
    </row>
    <row r="88" spans="1:13" ht="12.95" customHeight="1" thickBot="1" x14ac:dyDescent="0.25">
      <c r="A88" s="171" t="s">
        <v>611</v>
      </c>
      <c r="B88" s="619" t="s">
        <v>1103</v>
      </c>
      <c r="C88" s="605" t="s">
        <v>612</v>
      </c>
      <c r="D88" s="22">
        <v>18770</v>
      </c>
      <c r="E88" s="22">
        <v>18860</v>
      </c>
      <c r="F88" s="311">
        <f t="shared" si="10"/>
        <v>90</v>
      </c>
      <c r="G88" s="111"/>
    </row>
    <row r="89" spans="1:13" ht="12.95" customHeight="1" thickBot="1" x14ac:dyDescent="0.25">
      <c r="A89" s="224" t="s">
        <v>613</v>
      </c>
      <c r="B89" s="620" t="s">
        <v>1104</v>
      </c>
      <c r="C89" s="606" t="s">
        <v>614</v>
      </c>
      <c r="D89" s="22">
        <v>67570</v>
      </c>
      <c r="E89" s="22">
        <v>67730</v>
      </c>
      <c r="F89" s="311">
        <f t="shared" si="10"/>
        <v>160</v>
      </c>
      <c r="G89" s="111"/>
    </row>
    <row r="90" spans="1:13" ht="14.25" customHeight="1" thickBot="1" x14ac:dyDescent="0.25">
      <c r="A90" s="224" t="s">
        <v>615</v>
      </c>
      <c r="B90" s="619" t="s">
        <v>1105</v>
      </c>
      <c r="C90" s="612" t="s">
        <v>1005</v>
      </c>
      <c r="D90" s="22">
        <v>60270</v>
      </c>
      <c r="E90" s="22">
        <v>60555</v>
      </c>
      <c r="F90" s="311">
        <f t="shared" si="10"/>
        <v>285</v>
      </c>
      <c r="G90" s="323"/>
    </row>
    <row r="91" spans="1:13" ht="13.5" thickBot="1" x14ac:dyDescent="0.25">
      <c r="A91" s="224" t="s">
        <v>616</v>
      </c>
      <c r="B91" s="620" t="s">
        <v>1106</v>
      </c>
      <c r="C91" s="613" t="s">
        <v>996</v>
      </c>
      <c r="D91" s="22">
        <v>13025</v>
      </c>
      <c r="E91" s="22">
        <v>13265</v>
      </c>
      <c r="F91" s="311">
        <f t="shared" si="10"/>
        <v>240</v>
      </c>
      <c r="G91" s="145" t="s">
        <v>997</v>
      </c>
    </row>
    <row r="92" spans="1:13" s="297" customFormat="1" ht="14.25" customHeight="1" thickBot="1" x14ac:dyDescent="0.25">
      <c r="A92" s="284" t="s">
        <v>617</v>
      </c>
      <c r="B92" s="621" t="s">
        <v>1712</v>
      </c>
      <c r="C92" s="643" t="s">
        <v>1030</v>
      </c>
      <c r="D92" s="276">
        <v>12290</v>
      </c>
      <c r="E92" s="276">
        <v>12380</v>
      </c>
      <c r="F92" s="311">
        <f t="shared" si="10"/>
        <v>90</v>
      </c>
      <c r="G92" s="661"/>
      <c r="I92" s="693"/>
      <c r="M92" s="694"/>
    </row>
    <row r="93" spans="1:13" ht="14.25" customHeight="1" thickBot="1" x14ac:dyDescent="0.25">
      <c r="A93" s="28" t="s">
        <v>618</v>
      </c>
      <c r="B93" s="620" t="s">
        <v>1107</v>
      </c>
      <c r="C93" s="603" t="s">
        <v>1750</v>
      </c>
      <c r="D93" s="22">
        <v>655</v>
      </c>
      <c r="E93" s="22">
        <v>700</v>
      </c>
      <c r="F93" s="311">
        <f t="shared" si="10"/>
        <v>45</v>
      </c>
      <c r="G93" s="592" t="s">
        <v>1586</v>
      </c>
    </row>
    <row r="94" spans="1:13" s="153" customFormat="1" ht="12.95" customHeight="1" thickBot="1" x14ac:dyDescent="0.25">
      <c r="A94" s="224" t="s">
        <v>619</v>
      </c>
      <c r="B94" s="619" t="s">
        <v>1358</v>
      </c>
      <c r="C94" s="604" t="s">
        <v>1751</v>
      </c>
      <c r="D94" s="22">
        <v>36170</v>
      </c>
      <c r="E94" s="22">
        <v>36465</v>
      </c>
      <c r="F94" s="311">
        <f t="shared" si="10"/>
        <v>295</v>
      </c>
      <c r="G94" s="697"/>
    </row>
    <row r="95" spans="1:13" ht="12.95" customHeight="1" thickBot="1" x14ac:dyDescent="0.25">
      <c r="A95" s="224" t="s">
        <v>620</v>
      </c>
      <c r="B95" s="620" t="s">
        <v>1108</v>
      </c>
      <c r="C95" s="608" t="s">
        <v>1752</v>
      </c>
      <c r="D95" s="22">
        <v>13760</v>
      </c>
      <c r="E95" s="22">
        <v>13765</v>
      </c>
      <c r="F95" s="311">
        <f t="shared" si="10"/>
        <v>5</v>
      </c>
      <c r="G95" s="698"/>
    </row>
    <row r="96" spans="1:13" ht="12.95" customHeight="1" thickBot="1" x14ac:dyDescent="0.25">
      <c r="A96" s="171" t="s">
        <v>621</v>
      </c>
      <c r="B96" s="619" t="s">
        <v>1109</v>
      </c>
      <c r="C96" s="595" t="s">
        <v>622</v>
      </c>
      <c r="D96" s="276">
        <v>41145</v>
      </c>
      <c r="E96" s="276">
        <v>41315</v>
      </c>
      <c r="F96" s="311">
        <f t="shared" si="10"/>
        <v>170</v>
      </c>
      <c r="G96" s="699"/>
    </row>
    <row r="97" spans="1:10" ht="15" customHeight="1" thickBot="1" x14ac:dyDescent="0.25">
      <c r="A97" s="284" t="s">
        <v>623</v>
      </c>
      <c r="B97" s="620" t="s">
        <v>1110</v>
      </c>
      <c r="C97" s="614" t="s">
        <v>1753</v>
      </c>
      <c r="D97" s="276">
        <v>24590</v>
      </c>
      <c r="E97" s="276">
        <v>24690</v>
      </c>
      <c r="F97" s="311">
        <f t="shared" si="10"/>
        <v>100</v>
      </c>
      <c r="G97" s="316" t="s">
        <v>1349</v>
      </c>
    </row>
    <row r="98" spans="1:10" ht="12.95" customHeight="1" thickBot="1" x14ac:dyDescent="0.25">
      <c r="A98" s="171" t="s">
        <v>624</v>
      </c>
      <c r="B98" s="619" t="s">
        <v>1713</v>
      </c>
      <c r="C98" s="595" t="s">
        <v>1634</v>
      </c>
      <c r="D98" s="157">
        <v>9995</v>
      </c>
      <c r="E98" s="157">
        <v>10340</v>
      </c>
      <c r="F98" s="311">
        <f t="shared" ref="F98" si="13">E98-D98</f>
        <v>345</v>
      </c>
      <c r="G98" s="543"/>
    </row>
    <row r="99" spans="1:10" ht="12.75" customHeight="1" thickBot="1" x14ac:dyDescent="0.25">
      <c r="A99" s="224" t="s">
        <v>625</v>
      </c>
      <c r="B99" s="620" t="s">
        <v>1714</v>
      </c>
      <c r="C99" s="608" t="s">
        <v>1754</v>
      </c>
      <c r="D99" s="157">
        <v>12360</v>
      </c>
      <c r="E99" s="157">
        <v>12455</v>
      </c>
      <c r="F99" s="311">
        <f t="shared" si="10"/>
        <v>95</v>
      </c>
      <c r="G99" s="312" t="s">
        <v>537</v>
      </c>
    </row>
    <row r="100" spans="1:10" ht="15" customHeight="1" thickBot="1" x14ac:dyDescent="0.25">
      <c r="A100" s="171" t="s">
        <v>626</v>
      </c>
      <c r="B100" s="619" t="s">
        <v>1686</v>
      </c>
      <c r="C100" s="605" t="s">
        <v>1688</v>
      </c>
      <c r="D100" s="157">
        <v>4820</v>
      </c>
      <c r="E100" s="157">
        <v>4885</v>
      </c>
      <c r="F100" s="311">
        <f t="shared" ref="F100" si="14">E100-D100</f>
        <v>65</v>
      </c>
      <c r="G100" s="593"/>
    </row>
    <row r="101" spans="1:10" ht="12.95" customHeight="1" thickBot="1" x14ac:dyDescent="0.25">
      <c r="A101" s="224" t="s">
        <v>627</v>
      </c>
      <c r="B101" s="620" t="s">
        <v>1111</v>
      </c>
      <c r="C101" s="603" t="s">
        <v>1481</v>
      </c>
      <c r="D101" s="164">
        <v>13335</v>
      </c>
      <c r="E101" s="164">
        <v>13490</v>
      </c>
      <c r="F101" s="311">
        <f t="shared" si="10"/>
        <v>155</v>
      </c>
      <c r="G101" s="106"/>
    </row>
    <row r="102" spans="1:10" ht="12.95" customHeight="1" thickBot="1" x14ac:dyDescent="0.25">
      <c r="A102" s="226" t="s">
        <v>628</v>
      </c>
      <c r="B102" s="619" t="s">
        <v>1112</v>
      </c>
      <c r="C102" s="615" t="s">
        <v>960</v>
      </c>
      <c r="D102" s="164">
        <v>51880</v>
      </c>
      <c r="E102" s="164">
        <v>52130</v>
      </c>
      <c r="F102" s="311">
        <f t="shared" si="10"/>
        <v>250</v>
      </c>
      <c r="G102" s="325"/>
    </row>
    <row r="103" spans="1:10" ht="12.95" customHeight="1" thickBot="1" x14ac:dyDescent="0.25">
      <c r="A103" s="224" t="s">
        <v>629</v>
      </c>
      <c r="B103" s="620" t="s">
        <v>263</v>
      </c>
      <c r="C103" s="603" t="s">
        <v>1755</v>
      </c>
      <c r="D103" s="22">
        <v>6370</v>
      </c>
      <c r="E103" s="22">
        <v>6420</v>
      </c>
      <c r="F103" s="311">
        <f t="shared" si="10"/>
        <v>50</v>
      </c>
      <c r="G103" s="349"/>
    </row>
    <row r="104" spans="1:10" ht="14.25" customHeight="1" thickBot="1" x14ac:dyDescent="0.25">
      <c r="A104" s="171" t="s">
        <v>630</v>
      </c>
      <c r="B104" s="619" t="s">
        <v>1373</v>
      </c>
      <c r="C104" s="605" t="s">
        <v>1756</v>
      </c>
      <c r="D104" s="21">
        <v>21905</v>
      </c>
      <c r="E104" s="21">
        <v>22215</v>
      </c>
      <c r="F104" s="311">
        <f t="shared" si="10"/>
        <v>310</v>
      </c>
      <c r="G104" s="316" t="s">
        <v>1370</v>
      </c>
    </row>
    <row r="105" spans="1:10" ht="12.95" customHeight="1" thickBot="1" x14ac:dyDescent="0.25">
      <c r="A105" s="171" t="s">
        <v>631</v>
      </c>
      <c r="B105" s="620" t="s">
        <v>1113</v>
      </c>
      <c r="C105" s="600" t="s">
        <v>632</v>
      </c>
      <c r="D105" s="22">
        <v>20635</v>
      </c>
      <c r="E105" s="22">
        <v>20775</v>
      </c>
      <c r="F105" s="311">
        <f t="shared" si="10"/>
        <v>140</v>
      </c>
    </row>
    <row r="106" spans="1:10" ht="14.1" customHeight="1" thickBot="1" x14ac:dyDescent="0.25">
      <c r="A106" s="222" t="s">
        <v>633</v>
      </c>
      <c r="B106" s="619" t="s">
        <v>1114</v>
      </c>
      <c r="C106" s="597" t="s">
        <v>634</v>
      </c>
      <c r="D106" s="21">
        <v>89995</v>
      </c>
      <c r="E106" s="21">
        <v>90585</v>
      </c>
      <c r="F106" s="311">
        <f t="shared" si="10"/>
        <v>590</v>
      </c>
      <c r="G106" s="159" t="s">
        <v>544</v>
      </c>
    </row>
    <row r="107" spans="1:10" ht="14.1" customHeight="1" thickBot="1" x14ac:dyDescent="0.25">
      <c r="A107" s="222" t="s">
        <v>635</v>
      </c>
      <c r="B107" s="620" t="s">
        <v>1115</v>
      </c>
      <c r="C107" s="596" t="s">
        <v>636</v>
      </c>
      <c r="D107" s="276">
        <v>11055</v>
      </c>
      <c r="E107" s="276">
        <v>11055</v>
      </c>
      <c r="F107" s="311">
        <f t="shared" si="10"/>
        <v>0</v>
      </c>
      <c r="G107" s="568" t="s">
        <v>1643</v>
      </c>
      <c r="J107" t="s">
        <v>1982</v>
      </c>
    </row>
    <row r="108" spans="1:10" ht="14.1" customHeight="1" thickBot="1" x14ac:dyDescent="0.25">
      <c r="A108" s="171" t="s">
        <v>637</v>
      </c>
      <c r="B108" s="619" t="s">
        <v>1116</v>
      </c>
      <c r="C108" s="605" t="s">
        <v>1757</v>
      </c>
      <c r="D108" s="21">
        <v>29895</v>
      </c>
      <c r="E108" s="21">
        <v>30050</v>
      </c>
      <c r="F108" s="311">
        <f t="shared" si="10"/>
        <v>155</v>
      </c>
      <c r="G108" s="32"/>
    </row>
    <row r="109" spans="1:10" ht="14.1" customHeight="1" thickBot="1" x14ac:dyDescent="0.25">
      <c r="A109" s="223" t="s">
        <v>638</v>
      </c>
      <c r="B109" s="620" t="s">
        <v>1117</v>
      </c>
      <c r="C109" s="596" t="s">
        <v>1612</v>
      </c>
      <c r="D109" s="151">
        <v>20145</v>
      </c>
      <c r="E109" s="151">
        <v>20495</v>
      </c>
      <c r="F109" s="311">
        <f t="shared" ref="F109" si="15">E109-D109</f>
        <v>350</v>
      </c>
      <c r="G109" s="34"/>
    </row>
    <row r="110" spans="1:10" ht="15.6" customHeight="1" thickBot="1" x14ac:dyDescent="0.25">
      <c r="A110" s="223" t="s">
        <v>639</v>
      </c>
      <c r="B110" s="619" t="s">
        <v>1118</v>
      </c>
      <c r="C110" s="616" t="s">
        <v>1663</v>
      </c>
      <c r="D110" s="151">
        <v>9975</v>
      </c>
      <c r="E110" s="151">
        <v>10200</v>
      </c>
      <c r="F110" s="311">
        <f t="shared" ref="F110" si="16">E110-D110</f>
        <v>225</v>
      </c>
      <c r="G110" s="574"/>
      <c r="J110" s="310"/>
    </row>
    <row r="111" spans="1:10" ht="14.25" customHeight="1" thickBot="1" x14ac:dyDescent="0.25">
      <c r="A111" s="171" t="s">
        <v>1364</v>
      </c>
      <c r="B111" s="620" t="s">
        <v>1762</v>
      </c>
      <c r="C111" s="600" t="s">
        <v>1758</v>
      </c>
      <c r="D111" s="20">
        <v>23670</v>
      </c>
      <c r="E111" s="20">
        <v>23815</v>
      </c>
      <c r="F111" s="311">
        <f t="shared" ref="F111:F117" si="17">E111-D111</f>
        <v>145</v>
      </c>
      <c r="G111" s="285" t="s">
        <v>1360</v>
      </c>
    </row>
    <row r="112" spans="1:10" ht="16.5" customHeight="1" thickBot="1" x14ac:dyDescent="0.25">
      <c r="A112" s="224" t="s">
        <v>640</v>
      </c>
      <c r="B112" s="619" t="s">
        <v>1119</v>
      </c>
      <c r="C112" s="599" t="s">
        <v>1759</v>
      </c>
      <c r="D112" s="22">
        <v>16720</v>
      </c>
      <c r="E112" s="22">
        <v>16775</v>
      </c>
      <c r="F112" s="311">
        <f t="shared" si="17"/>
        <v>55</v>
      </c>
      <c r="G112" s="32"/>
    </row>
    <row r="113" spans="1:7" ht="14.1" customHeight="1" thickBot="1" x14ac:dyDescent="0.25">
      <c r="A113" s="223" t="s">
        <v>641</v>
      </c>
      <c r="B113" s="619" t="s">
        <v>1120</v>
      </c>
      <c r="C113" s="598" t="s">
        <v>642</v>
      </c>
      <c r="D113" s="151">
        <v>56160</v>
      </c>
      <c r="E113" s="151">
        <v>56395</v>
      </c>
      <c r="F113" s="311">
        <f>E113-D113</f>
        <v>235</v>
      </c>
      <c r="G113" s="159" t="s">
        <v>556</v>
      </c>
    </row>
    <row r="114" spans="1:7" ht="14.1" customHeight="1" thickBot="1" x14ac:dyDescent="0.25">
      <c r="A114" s="171" t="s">
        <v>643</v>
      </c>
      <c r="B114" s="620" t="s">
        <v>1715</v>
      </c>
      <c r="C114" s="599" t="s">
        <v>1760</v>
      </c>
      <c r="D114" s="579">
        <v>15355</v>
      </c>
      <c r="E114" s="579">
        <v>15505</v>
      </c>
      <c r="F114" s="311">
        <f t="shared" si="17"/>
        <v>150</v>
      </c>
      <c r="G114" s="32"/>
    </row>
    <row r="115" spans="1:7" ht="14.1" customHeight="1" thickBot="1" x14ac:dyDescent="0.25">
      <c r="A115" s="224" t="s">
        <v>644</v>
      </c>
      <c r="B115" s="619" t="s">
        <v>1121</v>
      </c>
      <c r="C115" s="598" t="s">
        <v>645</v>
      </c>
      <c r="D115" s="276">
        <v>48065</v>
      </c>
      <c r="E115" s="276">
        <v>48225</v>
      </c>
      <c r="F115" s="311">
        <f t="shared" si="17"/>
        <v>160</v>
      </c>
      <c r="G115" s="442"/>
    </row>
    <row r="116" spans="1:7" ht="14.25" customHeight="1" thickBot="1" x14ac:dyDescent="0.25">
      <c r="A116" s="594" t="s">
        <v>646</v>
      </c>
      <c r="B116" s="622" t="s">
        <v>217</v>
      </c>
      <c r="C116" s="601" t="s">
        <v>647</v>
      </c>
      <c r="D116" s="276">
        <v>20540</v>
      </c>
      <c r="E116" s="276">
        <v>20695</v>
      </c>
      <c r="F116" s="311">
        <f t="shared" si="17"/>
        <v>155</v>
      </c>
      <c r="G116" s="32"/>
    </row>
    <row r="117" spans="1:7" ht="14.1" customHeight="1" thickBot="1" x14ac:dyDescent="0.25">
      <c r="A117" s="222" t="s">
        <v>648</v>
      </c>
      <c r="B117" s="619" t="s">
        <v>1123</v>
      </c>
      <c r="C117" s="617" t="s">
        <v>647</v>
      </c>
      <c r="D117" s="151">
        <v>8115</v>
      </c>
      <c r="E117" s="151">
        <v>8235</v>
      </c>
      <c r="F117" s="311">
        <f t="shared" si="17"/>
        <v>120</v>
      </c>
      <c r="G117" s="357"/>
    </row>
    <row r="118" spans="1:7" ht="18" customHeight="1" thickBot="1" x14ac:dyDescent="0.25">
      <c r="A118" s="24"/>
      <c r="B118" s="141"/>
      <c r="C118" s="21"/>
      <c r="D118" s="21"/>
      <c r="E118" s="21" t="s">
        <v>1016</v>
      </c>
      <c r="F118" s="466">
        <f>SUM(F6:F117)</f>
        <v>23207</v>
      </c>
      <c r="G118" s="505">
        <f>F82+F33+F57</f>
        <v>847</v>
      </c>
    </row>
    <row r="119" spans="1:7" ht="27" customHeight="1" thickBot="1" x14ac:dyDescent="0.25">
      <c r="A119" s="176"/>
      <c r="B119" s="584" t="s">
        <v>1039</v>
      </c>
      <c r="C119" s="583"/>
      <c r="D119" s="454">
        <f>SUM('Общ. счетчики'!G10:G11)</f>
        <v>23740</v>
      </c>
      <c r="E119" s="318" t="s">
        <v>492</v>
      </c>
      <c r="G119" s="12"/>
    </row>
  </sheetData>
  <autoFilter ref="F1:F119"/>
  <customSheetViews>
    <customSheetView guid="{59BB3A05-2517-4212-B4B0-766CE27362F6}" scale="120" showPageBreaks="1" fitToPage="1" printArea="1" showAutoFilter="1" hiddenColumns="1" state="hidden" view="pageBreakPreview">
      <selection activeCell="D14" sqref="D14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1"/>
      <headerFooter alignWithMargins="0"/>
      <autoFilter ref="F1:F119"/>
    </customSheetView>
    <customSheetView guid="{11E80AD0-6AA7-470D-8311-11AF96F196E5}" scale="120" showPageBreaks="1" fitToPage="1" printArea="1" hiddenColumns="1" view="pageBreakPreview" topLeftCell="A115">
      <selection activeCell="F49" sqref="F49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2"/>
      <headerFooter alignWithMargins="0"/>
    </customSheetView>
    <customSheetView guid="{1298D0A2-0CF6-434E-A6CD-B210E2963ADD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3"/>
      <headerFooter alignWithMargins="0"/>
    </customSheetView>
  </customSheetViews>
  <mergeCells count="8">
    <mergeCell ref="C1:E1"/>
    <mergeCell ref="E2:F2"/>
    <mergeCell ref="F3:F5"/>
    <mergeCell ref="H2:I4"/>
    <mergeCell ref="A3:A5"/>
    <mergeCell ref="B3:B5"/>
    <mergeCell ref="C3:C5"/>
    <mergeCell ref="D3:E4"/>
  </mergeCells>
  <phoneticPr fontId="11" type="noConversion"/>
  <pageMargins left="0.25" right="0.25" top="0.75" bottom="0.75" header="0.3" footer="0.3"/>
  <pageSetup paperSize="9" fitToHeight="0" orientation="portrait" r:id="rId4"/>
  <headerFooter alignWithMargins="0"/>
  <rowBreaks count="2" manualBreakCount="2">
    <brk id="53" max="6" man="1"/>
    <brk id="118" max="6" man="1"/>
  </rowBreaks>
  <colBreaks count="1" manualBreakCount="1">
    <brk id="5" max="119" man="1"/>
  </colBreak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topLeftCell="A28" zoomScale="120" zoomScaleSheetLayoutView="120" workbookViewId="0">
      <selection activeCell="D23" sqref="D23"/>
    </sheetView>
  </sheetViews>
  <sheetFormatPr defaultRowHeight="12.75" x14ac:dyDescent="0.2"/>
  <cols>
    <col min="1" max="1" width="8.140625" customWidth="1"/>
    <col min="2" max="2" width="22.5703125" customWidth="1"/>
    <col min="3" max="3" width="14.7109375" customWidth="1"/>
    <col min="4" max="4" width="12.140625" customWidth="1"/>
    <col min="5" max="5" width="11.7109375" customWidth="1"/>
    <col min="6" max="6" width="10.140625" customWidth="1"/>
    <col min="7" max="7" width="13.5703125" customWidth="1"/>
    <col min="8" max="8" width="9.140625" hidden="1" customWidth="1"/>
  </cols>
  <sheetData>
    <row r="1" spans="1:8" x14ac:dyDescent="0.2">
      <c r="C1" s="804" t="s">
        <v>649</v>
      </c>
      <c r="D1" s="817"/>
    </row>
    <row r="2" spans="1:8" x14ac:dyDescent="0.2">
      <c r="C2" s="104"/>
      <c r="D2" s="105"/>
      <c r="E2" s="818" t="s">
        <v>2028</v>
      </c>
      <c r="F2" s="818"/>
    </row>
    <row r="3" spans="1:8" ht="13.5" thickBot="1" x14ac:dyDescent="0.25">
      <c r="A3" s="819" t="s">
        <v>650</v>
      </c>
      <c r="B3" s="819"/>
      <c r="C3" s="2"/>
      <c r="F3" s="2"/>
    </row>
    <row r="4" spans="1:8" ht="13.5" thickBot="1" x14ac:dyDescent="0.25">
      <c r="A4" s="809" t="s">
        <v>1122</v>
      </c>
      <c r="B4" s="807" t="s">
        <v>481</v>
      </c>
      <c r="C4" s="807" t="s">
        <v>1</v>
      </c>
      <c r="D4" s="807" t="s">
        <v>2</v>
      </c>
      <c r="E4" s="807"/>
      <c r="F4" s="807" t="s">
        <v>5</v>
      </c>
    </row>
    <row r="5" spans="1:8" ht="13.5" thickBot="1" x14ac:dyDescent="0.25">
      <c r="A5" s="810"/>
      <c r="B5" s="807"/>
      <c r="C5" s="807"/>
      <c r="D5" s="807"/>
      <c r="E5" s="807"/>
      <c r="F5" s="807"/>
    </row>
    <row r="6" spans="1:8" ht="13.5" thickBot="1" x14ac:dyDescent="0.25">
      <c r="A6" s="811"/>
      <c r="B6" s="807"/>
      <c r="C6" s="807"/>
      <c r="D6" s="109" t="s">
        <v>6</v>
      </c>
      <c r="E6" s="110" t="s">
        <v>7</v>
      </c>
      <c r="F6" s="807"/>
    </row>
    <row r="7" spans="1:8" ht="15" customHeight="1" thickBot="1" x14ac:dyDescent="0.25">
      <c r="A7" s="141" t="s">
        <v>651</v>
      </c>
      <c r="B7" s="623" t="s">
        <v>1763</v>
      </c>
      <c r="C7" s="627" t="s">
        <v>1765</v>
      </c>
      <c r="D7" s="276">
        <v>12955</v>
      </c>
      <c r="E7" s="276">
        <v>13095</v>
      </c>
      <c r="F7" s="311">
        <f>E7-D7</f>
        <v>140</v>
      </c>
      <c r="G7" s="135" t="s">
        <v>498</v>
      </c>
    </row>
    <row r="8" spans="1:8" ht="15" customHeight="1" thickBot="1" x14ac:dyDescent="0.25">
      <c r="A8" s="171" t="s">
        <v>652</v>
      </c>
      <c r="B8" s="619" t="s">
        <v>1160</v>
      </c>
      <c r="C8" s="703" t="s">
        <v>1983</v>
      </c>
      <c r="D8" s="22">
        <v>595</v>
      </c>
      <c r="E8" s="22">
        <v>645</v>
      </c>
      <c r="F8" s="572">
        <f t="shared" ref="F8" si="0">E8-D8</f>
        <v>50</v>
      </c>
      <c r="G8" s="496"/>
    </row>
    <row r="9" spans="1:8" ht="17.25" customHeight="1" thickBot="1" x14ac:dyDescent="0.25">
      <c r="A9" s="701" t="s">
        <v>653</v>
      </c>
      <c r="B9" s="625" t="s">
        <v>1161</v>
      </c>
      <c r="C9" s="702" t="s">
        <v>993</v>
      </c>
      <c r="D9" s="374">
        <v>14830</v>
      </c>
      <c r="E9" s="374">
        <v>14920</v>
      </c>
      <c r="F9" s="572">
        <f t="shared" ref="F9:F31" si="1">E9-D9</f>
        <v>90</v>
      </c>
      <c r="G9" s="313"/>
    </row>
    <row r="10" spans="1:8" ht="15" customHeight="1" thickBot="1" x14ac:dyDescent="0.25">
      <c r="A10" s="165" t="s">
        <v>654</v>
      </c>
      <c r="B10" s="619" t="s">
        <v>1162</v>
      </c>
      <c r="C10" s="600" t="s">
        <v>1766</v>
      </c>
      <c r="D10" s="22">
        <v>13330</v>
      </c>
      <c r="E10" s="22">
        <v>13475</v>
      </c>
      <c r="F10" s="311">
        <f t="shared" si="1"/>
        <v>145</v>
      </c>
      <c r="G10" s="117"/>
      <c r="H10" s="297"/>
    </row>
    <row r="11" spans="1:8" ht="15" customHeight="1" thickBot="1" x14ac:dyDescent="0.25">
      <c r="A11" s="165" t="s">
        <v>655</v>
      </c>
      <c r="B11" s="625" t="s">
        <v>1163</v>
      </c>
      <c r="C11" s="599" t="s">
        <v>1545</v>
      </c>
      <c r="D11" s="22">
        <v>895</v>
      </c>
      <c r="E11" s="22">
        <v>900</v>
      </c>
      <c r="F11" s="311">
        <f t="shared" si="1"/>
        <v>5</v>
      </c>
      <c r="G11" s="324"/>
    </row>
    <row r="12" spans="1:8" ht="15" customHeight="1" thickBot="1" x14ac:dyDescent="0.25">
      <c r="A12" s="165" t="s">
        <v>656</v>
      </c>
      <c r="B12" s="619" t="s">
        <v>1164</v>
      </c>
      <c r="C12" s="600" t="s">
        <v>1029</v>
      </c>
      <c r="D12" s="22">
        <v>28605</v>
      </c>
      <c r="E12" s="22">
        <v>28700</v>
      </c>
      <c r="F12" s="311">
        <f t="shared" si="1"/>
        <v>95</v>
      </c>
      <c r="G12" s="313"/>
    </row>
    <row r="13" spans="1:8" ht="18" customHeight="1" thickBot="1" x14ac:dyDescent="0.25">
      <c r="A13" s="165" t="s">
        <v>657</v>
      </c>
      <c r="B13" s="625" t="s">
        <v>1165</v>
      </c>
      <c r="C13" s="597" t="s">
        <v>1621</v>
      </c>
      <c r="D13" s="22">
        <v>10455</v>
      </c>
      <c r="E13" s="22">
        <v>10650</v>
      </c>
      <c r="F13" s="311">
        <f t="shared" ref="F13" si="2">E13-D13</f>
        <v>195</v>
      </c>
      <c r="H13" s="211"/>
    </row>
    <row r="14" spans="1:8" ht="15" customHeight="1" thickBot="1" x14ac:dyDescent="0.25">
      <c r="A14" s="23" t="s">
        <v>658</v>
      </c>
      <c r="B14" s="619" t="s">
        <v>1166</v>
      </c>
      <c r="C14" s="609" t="s">
        <v>1767</v>
      </c>
      <c r="D14" s="22">
        <v>17755</v>
      </c>
      <c r="E14" s="22">
        <v>17995</v>
      </c>
      <c r="F14" s="311">
        <f t="shared" si="1"/>
        <v>240</v>
      </c>
      <c r="G14" s="295"/>
    </row>
    <row r="15" spans="1:8" ht="15" customHeight="1" thickBot="1" x14ac:dyDescent="0.25">
      <c r="A15" s="149" t="s">
        <v>659</v>
      </c>
      <c r="B15" s="619" t="s">
        <v>1167</v>
      </c>
      <c r="C15" s="633" t="s">
        <v>1979</v>
      </c>
      <c r="D15" s="22">
        <v>3175</v>
      </c>
      <c r="E15" s="22">
        <v>3435</v>
      </c>
      <c r="F15" s="311">
        <f t="shared" ref="F15" si="3">E15-D15</f>
        <v>260</v>
      </c>
      <c r="G15" s="295"/>
    </row>
    <row r="16" spans="1:8" s="118" customFormat="1" ht="21.75" customHeight="1" thickBot="1" x14ac:dyDescent="0.25">
      <c r="A16" s="141" t="s">
        <v>660</v>
      </c>
      <c r="B16" s="619" t="s">
        <v>1168</v>
      </c>
      <c r="C16" s="598" t="s">
        <v>661</v>
      </c>
      <c r="D16" s="22">
        <v>76995</v>
      </c>
      <c r="E16" s="276">
        <v>77190</v>
      </c>
      <c r="F16" s="311">
        <f t="shared" si="1"/>
        <v>195</v>
      </c>
      <c r="G16" s="135" t="s">
        <v>510</v>
      </c>
    </row>
    <row r="17" spans="1:17" ht="15" customHeight="1" thickBot="1" x14ac:dyDescent="0.25">
      <c r="A17" s="141" t="s">
        <v>662</v>
      </c>
      <c r="B17" s="625" t="s">
        <v>1169</v>
      </c>
      <c r="C17" s="595" t="s">
        <v>663</v>
      </c>
      <c r="D17" s="21">
        <v>39365</v>
      </c>
      <c r="E17" s="21">
        <v>39885</v>
      </c>
      <c r="F17" s="311">
        <f t="shared" si="1"/>
        <v>520</v>
      </c>
    </row>
    <row r="18" spans="1:17" ht="15.75" customHeight="1" thickBot="1" x14ac:dyDescent="0.25">
      <c r="A18" s="23" t="s">
        <v>664</v>
      </c>
      <c r="B18" s="619" t="s">
        <v>1170</v>
      </c>
      <c r="C18" s="603" t="s">
        <v>1768</v>
      </c>
      <c r="D18" s="22">
        <v>14835</v>
      </c>
      <c r="E18" s="22">
        <v>15020</v>
      </c>
      <c r="F18" s="311">
        <f t="shared" si="1"/>
        <v>185</v>
      </c>
      <c r="G18" s="309"/>
    </row>
    <row r="19" spans="1:17" ht="15" customHeight="1" thickBot="1" x14ac:dyDescent="0.25">
      <c r="A19" s="168" t="s">
        <v>665</v>
      </c>
      <c r="B19" s="625" t="s">
        <v>1171</v>
      </c>
      <c r="C19" s="595" t="s">
        <v>1769</v>
      </c>
      <c r="D19" s="151">
        <v>151770</v>
      </c>
      <c r="E19" s="151">
        <v>152725</v>
      </c>
      <c r="F19" s="311">
        <f t="shared" si="1"/>
        <v>955</v>
      </c>
      <c r="G19" s="112"/>
    </row>
    <row r="20" spans="1:17" ht="15" customHeight="1" thickBot="1" x14ac:dyDescent="0.25">
      <c r="A20" s="23" t="s">
        <v>666</v>
      </c>
      <c r="B20" s="619" t="s">
        <v>1172</v>
      </c>
      <c r="C20" s="596" t="s">
        <v>1770</v>
      </c>
      <c r="D20" s="25">
        <v>5980</v>
      </c>
      <c r="E20" s="25">
        <v>5995</v>
      </c>
      <c r="F20" s="311">
        <f t="shared" si="1"/>
        <v>15</v>
      </c>
      <c r="G20" s="126"/>
    </row>
    <row r="21" spans="1:17" ht="15" customHeight="1" thickBot="1" x14ac:dyDescent="0.25">
      <c r="A21" s="23" t="s">
        <v>667</v>
      </c>
      <c r="B21" s="625" t="s">
        <v>294</v>
      </c>
      <c r="C21" s="595" t="s">
        <v>1771</v>
      </c>
      <c r="D21" s="25">
        <v>12850</v>
      </c>
      <c r="E21" s="25">
        <v>13000</v>
      </c>
      <c r="F21" s="311">
        <f t="shared" si="1"/>
        <v>150</v>
      </c>
      <c r="G21" s="135" t="s">
        <v>515</v>
      </c>
    </row>
    <row r="22" spans="1:17" ht="15" customHeight="1" thickBot="1" x14ac:dyDescent="0.25">
      <c r="A22" s="160" t="s">
        <v>668</v>
      </c>
      <c r="B22" s="619" t="s">
        <v>1173</v>
      </c>
      <c r="C22" s="598" t="s">
        <v>1772</v>
      </c>
      <c r="D22" s="157">
        <v>12855</v>
      </c>
      <c r="E22" s="157">
        <v>12955</v>
      </c>
      <c r="F22" s="311">
        <f t="shared" si="1"/>
        <v>100</v>
      </c>
      <c r="G22" s="229"/>
    </row>
    <row r="23" spans="1:17" ht="15" customHeight="1" thickBot="1" x14ac:dyDescent="0.25">
      <c r="A23" s="160" t="s">
        <v>669</v>
      </c>
      <c r="B23" s="625" t="s">
        <v>1174</v>
      </c>
      <c r="C23" s="599" t="s">
        <v>983</v>
      </c>
      <c r="D23" s="175">
        <v>37950</v>
      </c>
      <c r="E23" s="175">
        <v>38040</v>
      </c>
      <c r="F23" s="311">
        <f t="shared" si="1"/>
        <v>90</v>
      </c>
      <c r="G23" s="167" t="s">
        <v>982</v>
      </c>
    </row>
    <row r="24" spans="1:17" ht="15" customHeight="1" thickBot="1" x14ac:dyDescent="0.25">
      <c r="A24" s="23" t="s">
        <v>670</v>
      </c>
      <c r="B24" s="619" t="s">
        <v>1175</v>
      </c>
      <c r="C24" s="600" t="s">
        <v>671</v>
      </c>
      <c r="D24" s="22">
        <v>53105</v>
      </c>
      <c r="E24" s="22">
        <v>53415</v>
      </c>
      <c r="F24" s="311">
        <f t="shared" si="1"/>
        <v>310</v>
      </c>
      <c r="G24" s="135" t="s">
        <v>520</v>
      </c>
    </row>
    <row r="25" spans="1:17" ht="16.5" customHeight="1" thickBot="1" x14ac:dyDescent="0.25">
      <c r="A25" s="160" t="s">
        <v>672</v>
      </c>
      <c r="B25" s="625" t="s">
        <v>1646</v>
      </c>
      <c r="C25" s="597" t="s">
        <v>1773</v>
      </c>
      <c r="D25" s="22">
        <v>11765</v>
      </c>
      <c r="E25" s="22">
        <v>11825</v>
      </c>
      <c r="F25" s="571">
        <f t="shared" si="1"/>
        <v>60</v>
      </c>
      <c r="G25" s="309"/>
    </row>
    <row r="26" spans="1:17" ht="21" customHeight="1" thickBot="1" x14ac:dyDescent="0.25">
      <c r="A26" s="149" t="s">
        <v>673</v>
      </c>
      <c r="B26" s="619" t="s">
        <v>1176</v>
      </c>
      <c r="C26" s="598" t="s">
        <v>1774</v>
      </c>
      <c r="D26" s="28">
        <v>15</v>
      </c>
      <c r="E26" s="28">
        <v>15</v>
      </c>
      <c r="F26" s="311">
        <f t="shared" si="1"/>
        <v>0</v>
      </c>
      <c r="G26" s="570" t="s">
        <v>1643</v>
      </c>
    </row>
    <row r="27" spans="1:17" ht="15" customHeight="1" thickBot="1" x14ac:dyDescent="0.25">
      <c r="A27" s="141" t="s">
        <v>674</v>
      </c>
      <c r="B27" s="625" t="s">
        <v>1177</v>
      </c>
      <c r="C27" s="597" t="s">
        <v>1775</v>
      </c>
      <c r="D27" s="22">
        <v>29210</v>
      </c>
      <c r="E27" s="276">
        <v>30755</v>
      </c>
      <c r="F27" s="572">
        <f t="shared" si="1"/>
        <v>1545</v>
      </c>
      <c r="G27" s="309"/>
    </row>
    <row r="28" spans="1:17" ht="15" customHeight="1" thickBot="1" x14ac:dyDescent="0.25">
      <c r="A28" s="141" t="s">
        <v>675</v>
      </c>
      <c r="B28" s="621" t="s">
        <v>1764</v>
      </c>
      <c r="C28" s="596" t="s">
        <v>1776</v>
      </c>
      <c r="D28" s="25">
        <v>31000</v>
      </c>
      <c r="E28" s="25">
        <v>31210</v>
      </c>
      <c r="F28" s="311">
        <f t="shared" si="1"/>
        <v>210</v>
      </c>
      <c r="G28" s="137"/>
    </row>
    <row r="29" spans="1:17" ht="15" customHeight="1" thickBot="1" x14ac:dyDescent="0.25">
      <c r="A29" s="149" t="s">
        <v>676</v>
      </c>
      <c r="B29" s="625" t="s">
        <v>1178</v>
      </c>
      <c r="C29" s="604" t="s">
        <v>1777</v>
      </c>
      <c r="D29" s="22">
        <v>31430</v>
      </c>
      <c r="E29" s="22">
        <v>31615</v>
      </c>
      <c r="F29" s="311">
        <f t="shared" si="1"/>
        <v>185</v>
      </c>
      <c r="G29" s="309"/>
    </row>
    <row r="30" spans="1:17" s="119" customFormat="1" ht="15" customHeight="1" thickBot="1" x14ac:dyDescent="0.25">
      <c r="A30" s="23" t="s">
        <v>677</v>
      </c>
      <c r="B30" s="619" t="s">
        <v>1179</v>
      </c>
      <c r="C30" s="603" t="s">
        <v>1778</v>
      </c>
      <c r="D30" s="22">
        <v>29625</v>
      </c>
      <c r="E30" s="22">
        <v>30015</v>
      </c>
      <c r="F30" s="311">
        <f t="shared" si="1"/>
        <v>390</v>
      </c>
      <c r="G30" s="309"/>
      <c r="H30" s="118"/>
      <c r="I30" s="118"/>
      <c r="J30" s="118"/>
      <c r="K30" s="118"/>
      <c r="L30" s="118"/>
      <c r="M30" s="118"/>
      <c r="N30" s="118"/>
      <c r="O30" s="118"/>
      <c r="P30" s="118"/>
      <c r="Q30" s="118"/>
    </row>
    <row r="31" spans="1:17" ht="15" customHeight="1" thickBot="1" x14ac:dyDescent="0.25">
      <c r="A31" s="171" t="s">
        <v>678</v>
      </c>
      <c r="B31" s="619" t="s">
        <v>1371</v>
      </c>
      <c r="C31" s="597" t="s">
        <v>1779</v>
      </c>
      <c r="D31" s="551">
        <v>62890</v>
      </c>
      <c r="E31" s="772">
        <v>63820</v>
      </c>
      <c r="F31" s="311">
        <f t="shared" si="1"/>
        <v>930</v>
      </c>
      <c r="G31" s="488"/>
    </row>
    <row r="32" spans="1:17" ht="15" customHeight="1" thickBot="1" x14ac:dyDescent="0.25">
      <c r="A32" s="177"/>
      <c r="B32" s="626"/>
      <c r="C32" s="814" t="s">
        <v>17</v>
      </c>
      <c r="D32" s="815"/>
      <c r="E32" s="816"/>
      <c r="F32" s="674">
        <f>SUM(F7:F31)</f>
        <v>7060</v>
      </c>
      <c r="G32" s="506"/>
    </row>
    <row r="33" spans="2:6" ht="27" customHeight="1" thickBot="1" x14ac:dyDescent="0.25">
      <c r="B33" s="320" t="s">
        <v>1039</v>
      </c>
      <c r="C33" s="16">
        <f>SUM('Общ. счетчики'!G15:G16)</f>
        <v>6650</v>
      </c>
      <c r="F33" s="340"/>
    </row>
    <row r="35" spans="2:6" x14ac:dyDescent="0.2">
      <c r="D35" s="813"/>
      <c r="E35" s="813"/>
      <c r="F35" s="813"/>
    </row>
  </sheetData>
  <customSheetViews>
    <customSheetView guid="{59BB3A05-2517-4212-B4B0-766CE27362F6}" scale="120" showPageBreaks="1" fitToPage="1" printArea="1" hiddenColumns="1" state="hidden" view="pageBreakPreview" topLeftCell="A28">
      <selection activeCell="D23" sqref="D23"/>
      <pageMargins left="0.78740157480314965" right="0.19685039370078741" top="0.98425196850393704" bottom="0.98425196850393704" header="0.51181102362204722" footer="0.51181102362204722"/>
      <pageSetup paperSize="9" scale="98" orientation="portrait" r:id="rId1"/>
      <headerFooter alignWithMargins="0"/>
    </customSheetView>
    <customSheetView guid="{11E80AD0-6AA7-470D-8311-11AF96F196E5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2"/>
      <headerFooter alignWithMargins="0"/>
    </customSheetView>
    <customSheetView guid="{1298D0A2-0CF6-434E-A6CD-B210E2963ADD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3"/>
      <headerFooter alignWithMargins="0"/>
    </customSheetView>
  </customSheetViews>
  <mergeCells count="10">
    <mergeCell ref="D35:F35"/>
    <mergeCell ref="C32:E32"/>
    <mergeCell ref="C1:D1"/>
    <mergeCell ref="E2:F2"/>
    <mergeCell ref="A3:B3"/>
    <mergeCell ref="A4:A6"/>
    <mergeCell ref="B4:B6"/>
    <mergeCell ref="C4:C6"/>
    <mergeCell ref="D4:E5"/>
    <mergeCell ref="F4:F6"/>
  </mergeCells>
  <phoneticPr fontId="11" type="noConversion"/>
  <pageMargins left="0.78740157480314965" right="0.19685039370078741" top="0.98425196850393704" bottom="0.98425196850393704" header="0.51181102362204722" footer="0.51181102362204722"/>
  <pageSetup paperSize="9" scale="98" orientation="portrait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58" zoomScale="120" zoomScaleSheetLayoutView="120" workbookViewId="0">
      <selection activeCell="C9" sqref="C9"/>
    </sheetView>
  </sheetViews>
  <sheetFormatPr defaultRowHeight="12.75" x14ac:dyDescent="0.2"/>
  <cols>
    <col min="1" max="1" width="8.85546875" customWidth="1"/>
    <col min="2" max="2" width="22" customWidth="1"/>
    <col min="3" max="3" width="17.7109375" customWidth="1"/>
    <col min="4" max="5" width="11" customWidth="1"/>
    <col min="6" max="6" width="12.5703125" customWidth="1"/>
    <col min="7" max="7" width="13.140625" customWidth="1"/>
  </cols>
  <sheetData>
    <row r="1" spans="1:7" x14ac:dyDescent="0.2">
      <c r="C1" s="804" t="s">
        <v>649</v>
      </c>
      <c r="D1" s="817"/>
    </row>
    <row r="2" spans="1:7" x14ac:dyDescent="0.2">
      <c r="C2" s="104"/>
      <c r="D2" s="105"/>
      <c r="E2" s="818" t="s">
        <v>2028</v>
      </c>
      <c r="F2" s="818"/>
    </row>
    <row r="3" spans="1:7" ht="13.5" thickBot="1" x14ac:dyDescent="0.25">
      <c r="A3" s="120" t="s">
        <v>679</v>
      </c>
      <c r="B3" s="120"/>
      <c r="C3" s="2"/>
      <c r="F3" s="2"/>
    </row>
    <row r="4" spans="1:7" ht="13.5" customHeight="1" thickBot="1" x14ac:dyDescent="0.25">
      <c r="A4" s="809" t="s">
        <v>1122</v>
      </c>
      <c r="B4" s="807" t="s">
        <v>481</v>
      </c>
      <c r="C4" s="807" t="s">
        <v>1</v>
      </c>
      <c r="D4" s="807" t="s">
        <v>2</v>
      </c>
      <c r="E4" s="807"/>
      <c r="F4" s="807" t="s">
        <v>680</v>
      </c>
    </row>
    <row r="5" spans="1:7" ht="13.5" thickBot="1" x14ac:dyDescent="0.25">
      <c r="A5" s="824"/>
      <c r="B5" s="807"/>
      <c r="C5" s="807"/>
      <c r="D5" s="807"/>
      <c r="E5" s="807"/>
      <c r="F5" s="807"/>
    </row>
    <row r="6" spans="1:7" ht="13.5" thickBot="1" x14ac:dyDescent="0.25">
      <c r="A6" s="825"/>
      <c r="B6" s="807"/>
      <c r="C6" s="807"/>
      <c r="D6" s="109" t="s">
        <v>6</v>
      </c>
      <c r="E6" s="110" t="s">
        <v>7</v>
      </c>
      <c r="F6" s="807"/>
    </row>
    <row r="7" spans="1:7" ht="15.75" customHeight="1" thickBot="1" x14ac:dyDescent="0.25">
      <c r="A7" s="141" t="s">
        <v>681</v>
      </c>
      <c r="B7" s="623" t="s">
        <v>1124</v>
      </c>
      <c r="C7" s="595" t="s">
        <v>682</v>
      </c>
      <c r="D7" s="20">
        <v>8120</v>
      </c>
      <c r="E7" s="20">
        <v>8155</v>
      </c>
      <c r="F7" s="21">
        <f t="shared" ref="F7:F14" si="0">E7-D7</f>
        <v>35</v>
      </c>
      <c r="G7" s="135" t="s">
        <v>498</v>
      </c>
    </row>
    <row r="8" spans="1:7" ht="14.45" customHeight="1" thickBot="1" x14ac:dyDescent="0.25">
      <c r="A8" s="149" t="s">
        <v>683</v>
      </c>
      <c r="B8" s="619" t="s">
        <v>1125</v>
      </c>
      <c r="C8" s="603" t="s">
        <v>1010</v>
      </c>
      <c r="D8" s="22">
        <v>51205</v>
      </c>
      <c r="E8" s="22">
        <v>51535</v>
      </c>
      <c r="F8" s="21">
        <f t="shared" si="0"/>
        <v>330</v>
      </c>
      <c r="G8" s="376"/>
    </row>
    <row r="9" spans="1:7" ht="14.25" customHeight="1" thickBot="1" x14ac:dyDescent="0.25">
      <c r="A9" s="23" t="s">
        <v>684</v>
      </c>
      <c r="B9" s="625" t="s">
        <v>1780</v>
      </c>
      <c r="C9" s="604" t="s">
        <v>1669</v>
      </c>
      <c r="D9" s="22">
        <v>4795</v>
      </c>
      <c r="E9" s="22">
        <v>4950</v>
      </c>
      <c r="F9" s="22">
        <f t="shared" ref="F9" si="1">E9-D9</f>
        <v>155</v>
      </c>
      <c r="G9" s="518">
        <v>44076</v>
      </c>
    </row>
    <row r="10" spans="1:7" ht="14.25" customHeight="1" thickBot="1" x14ac:dyDescent="0.25">
      <c r="A10" s="160" t="s">
        <v>685</v>
      </c>
      <c r="B10" s="619" t="s">
        <v>1781</v>
      </c>
      <c r="C10" s="598" t="s">
        <v>1792</v>
      </c>
      <c r="D10" s="22">
        <v>21930</v>
      </c>
      <c r="E10" s="22">
        <v>22275</v>
      </c>
      <c r="F10" s="22">
        <f t="shared" si="0"/>
        <v>345</v>
      </c>
    </row>
    <row r="11" spans="1:7" ht="14.25" customHeight="1" thickBot="1" x14ac:dyDescent="0.25">
      <c r="A11" s="23" t="s">
        <v>686</v>
      </c>
      <c r="B11" s="625" t="s">
        <v>1782</v>
      </c>
      <c r="C11" s="595" t="s">
        <v>1793</v>
      </c>
      <c r="D11" s="22">
        <v>13345</v>
      </c>
      <c r="E11" s="22">
        <v>13545</v>
      </c>
      <c r="F11" s="22">
        <f>E11-D11</f>
        <v>200</v>
      </c>
      <c r="G11" s="349"/>
    </row>
    <row r="12" spans="1:7" ht="14.25" customHeight="1" thickBot="1" x14ac:dyDescent="0.25">
      <c r="A12" s="149" t="s">
        <v>687</v>
      </c>
      <c r="B12" s="619" t="s">
        <v>1126</v>
      </c>
      <c r="C12" s="603" t="s">
        <v>1031</v>
      </c>
      <c r="D12" s="22">
        <v>45580</v>
      </c>
      <c r="E12" s="22">
        <v>45750</v>
      </c>
      <c r="F12" s="21">
        <f t="shared" si="0"/>
        <v>170</v>
      </c>
      <c r="G12" s="565"/>
    </row>
    <row r="13" spans="1:7" ht="14.25" customHeight="1" thickBot="1" x14ac:dyDescent="0.25">
      <c r="A13" s="165" t="s">
        <v>688</v>
      </c>
      <c r="B13" s="625" t="s">
        <v>1127</v>
      </c>
      <c r="C13" s="604" t="s">
        <v>973</v>
      </c>
      <c r="D13" s="22">
        <v>17275</v>
      </c>
      <c r="E13" s="22">
        <v>17350</v>
      </c>
      <c r="F13" s="21">
        <f t="shared" si="0"/>
        <v>75</v>
      </c>
      <c r="G13" s="565"/>
    </row>
    <row r="14" spans="1:7" ht="24.75" customHeight="1" thickBot="1" x14ac:dyDescent="0.25">
      <c r="A14" s="149" t="s">
        <v>689</v>
      </c>
      <c r="B14" s="619" t="s">
        <v>1128</v>
      </c>
      <c r="C14" s="599" t="s">
        <v>974</v>
      </c>
      <c r="D14" s="22">
        <v>9410</v>
      </c>
      <c r="E14" s="22">
        <v>9445</v>
      </c>
      <c r="F14" s="21">
        <f t="shared" si="0"/>
        <v>35</v>
      </c>
      <c r="G14" s="565"/>
    </row>
    <row r="15" spans="1:7" ht="14.25" customHeight="1" thickBot="1" x14ac:dyDescent="0.25">
      <c r="A15" s="149" t="s">
        <v>690</v>
      </c>
      <c r="B15" s="625" t="s">
        <v>1129</v>
      </c>
      <c r="C15" s="595" t="s">
        <v>1794</v>
      </c>
      <c r="D15" s="22">
        <v>26675</v>
      </c>
      <c r="E15" s="22">
        <v>27005</v>
      </c>
      <c r="F15" s="22">
        <f>E15-D15</f>
        <v>330</v>
      </c>
      <c r="G15" s="349"/>
    </row>
    <row r="16" spans="1:7" ht="14.25" customHeight="1" thickBot="1" x14ac:dyDescent="0.25">
      <c r="A16" s="141" t="s">
        <v>691</v>
      </c>
      <c r="B16" s="619" t="s">
        <v>1130</v>
      </c>
      <c r="C16" s="596" t="s">
        <v>1795</v>
      </c>
      <c r="D16" s="22">
        <v>25735</v>
      </c>
      <c r="E16" s="22">
        <v>26355</v>
      </c>
      <c r="F16" s="22">
        <f>E16-D16</f>
        <v>620</v>
      </c>
      <c r="G16" s="135" t="s">
        <v>510</v>
      </c>
    </row>
    <row r="17" spans="1:9" ht="14.25" customHeight="1" thickBot="1" x14ac:dyDescent="0.25">
      <c r="A17" s="141" t="s">
        <v>692</v>
      </c>
      <c r="B17" s="625" t="s">
        <v>1131</v>
      </c>
      <c r="C17" s="604" t="s">
        <v>693</v>
      </c>
      <c r="D17" s="22">
        <v>29795</v>
      </c>
      <c r="E17" s="22">
        <v>30025</v>
      </c>
      <c r="F17" s="22">
        <f t="shared" ref="F17:F58" si="2">E17-D17</f>
        <v>230</v>
      </c>
    </row>
    <row r="18" spans="1:9" ht="14.25" customHeight="1" thickBot="1" x14ac:dyDescent="0.25">
      <c r="A18" s="160" t="s">
        <v>694</v>
      </c>
      <c r="B18" s="619" t="s">
        <v>1132</v>
      </c>
      <c r="C18" s="609" t="s">
        <v>1796</v>
      </c>
      <c r="D18" s="157">
        <v>31920</v>
      </c>
      <c r="E18" s="157">
        <v>32265</v>
      </c>
      <c r="F18" s="22">
        <f t="shared" si="2"/>
        <v>345</v>
      </c>
      <c r="G18" s="121"/>
    </row>
    <row r="19" spans="1:9" ht="14.25" customHeight="1" thickBot="1" x14ac:dyDescent="0.25">
      <c r="A19" s="169" t="s">
        <v>695</v>
      </c>
      <c r="B19" s="625" t="s">
        <v>1133</v>
      </c>
      <c r="C19" s="604" t="s">
        <v>989</v>
      </c>
      <c r="D19" s="22">
        <v>52540</v>
      </c>
      <c r="E19" s="22">
        <v>52885</v>
      </c>
      <c r="F19" s="21">
        <f t="shared" si="2"/>
        <v>345</v>
      </c>
      <c r="G19" s="376"/>
    </row>
    <row r="20" spans="1:9" ht="14.25" customHeight="1" thickBot="1" x14ac:dyDescent="0.25">
      <c r="A20" s="141" t="s">
        <v>1980</v>
      </c>
      <c r="B20" s="619" t="s">
        <v>1090</v>
      </c>
      <c r="C20" s="603" t="s">
        <v>1644</v>
      </c>
      <c r="D20" s="22">
        <v>4015</v>
      </c>
      <c r="E20" s="22">
        <v>4135</v>
      </c>
      <c r="F20" s="22">
        <f t="shared" si="2"/>
        <v>120</v>
      </c>
      <c r="G20" s="126"/>
    </row>
    <row r="21" spans="1:9" ht="14.25" customHeight="1" thickBot="1" x14ac:dyDescent="0.25">
      <c r="A21" s="160"/>
      <c r="B21" s="619" t="s">
        <v>1090</v>
      </c>
      <c r="C21" s="595" t="s">
        <v>1645</v>
      </c>
      <c r="D21" s="22">
        <v>8315</v>
      </c>
      <c r="E21" s="22">
        <v>8570</v>
      </c>
      <c r="F21" s="21">
        <f t="shared" si="2"/>
        <v>255</v>
      </c>
      <c r="G21" s="574"/>
    </row>
    <row r="22" spans="1:9" ht="14.25" customHeight="1" thickBot="1" x14ac:dyDescent="0.25">
      <c r="A22" s="23" t="s">
        <v>696</v>
      </c>
      <c r="B22" s="625" t="s">
        <v>1134</v>
      </c>
      <c r="C22" s="604" t="s">
        <v>1797</v>
      </c>
      <c r="D22" s="22">
        <v>21530</v>
      </c>
      <c r="E22" s="22">
        <v>21750</v>
      </c>
      <c r="F22" s="21">
        <f t="shared" si="2"/>
        <v>220</v>
      </c>
      <c r="G22" s="135" t="s">
        <v>1389</v>
      </c>
    </row>
    <row r="23" spans="1:9" ht="14.25" customHeight="1" thickBot="1" x14ac:dyDescent="0.25">
      <c r="A23" s="23" t="s">
        <v>697</v>
      </c>
      <c r="B23" s="619" t="s">
        <v>1135</v>
      </c>
      <c r="C23" s="598" t="s">
        <v>698</v>
      </c>
      <c r="D23" s="22">
        <v>49065</v>
      </c>
      <c r="E23" s="22">
        <v>49090</v>
      </c>
      <c r="F23" s="21">
        <f t="shared" si="2"/>
        <v>25</v>
      </c>
      <c r="G23" s="111"/>
    </row>
    <row r="24" spans="1:9" ht="14.25" customHeight="1" thickBot="1" x14ac:dyDescent="0.25">
      <c r="A24" s="160" t="s">
        <v>699</v>
      </c>
      <c r="B24" s="625" t="s">
        <v>1783</v>
      </c>
      <c r="C24" s="595" t="s">
        <v>1798</v>
      </c>
      <c r="D24" s="22">
        <v>29115</v>
      </c>
      <c r="E24" s="22">
        <v>29480</v>
      </c>
      <c r="F24" s="21">
        <f t="shared" si="2"/>
        <v>365</v>
      </c>
      <c r="G24" s="298"/>
    </row>
    <row r="25" spans="1:9" ht="14.25" customHeight="1" thickBot="1" x14ac:dyDescent="0.25">
      <c r="A25" s="149" t="s">
        <v>700</v>
      </c>
      <c r="B25" s="619" t="s">
        <v>1784</v>
      </c>
      <c r="C25" s="603" t="s">
        <v>1330</v>
      </c>
      <c r="D25" s="22">
        <v>33765</v>
      </c>
      <c r="E25" s="22">
        <v>33930</v>
      </c>
      <c r="F25" s="21">
        <f t="shared" si="2"/>
        <v>165</v>
      </c>
      <c r="G25" s="376"/>
    </row>
    <row r="26" spans="1:9" ht="14.25" customHeight="1" thickBot="1" x14ac:dyDescent="0.25">
      <c r="A26" s="23" t="s">
        <v>701</v>
      </c>
      <c r="B26" s="625" t="s">
        <v>1136</v>
      </c>
      <c r="C26" s="604" t="s">
        <v>1799</v>
      </c>
      <c r="D26" s="22">
        <v>16620</v>
      </c>
      <c r="E26" s="22">
        <v>16745</v>
      </c>
      <c r="F26" s="22">
        <f>E26-D26</f>
        <v>125</v>
      </c>
      <c r="G26" s="351"/>
    </row>
    <row r="27" spans="1:9" ht="15" customHeight="1" thickBot="1" x14ac:dyDescent="0.25">
      <c r="A27" s="23" t="s">
        <v>702</v>
      </c>
      <c r="B27" s="619" t="s">
        <v>1137</v>
      </c>
      <c r="C27" s="596" t="s">
        <v>1800</v>
      </c>
      <c r="D27" s="22">
        <v>14705</v>
      </c>
      <c r="E27" s="22">
        <v>14890</v>
      </c>
      <c r="F27" s="21">
        <f t="shared" si="2"/>
        <v>185</v>
      </c>
      <c r="G27" s="523"/>
    </row>
    <row r="28" spans="1:9" ht="14.25" customHeight="1" thickBot="1" x14ac:dyDescent="0.25">
      <c r="A28" s="149" t="s">
        <v>703</v>
      </c>
      <c r="B28" s="625" t="s">
        <v>1785</v>
      </c>
      <c r="C28" s="604" t="s">
        <v>1012</v>
      </c>
      <c r="D28" s="276">
        <v>57425</v>
      </c>
      <c r="E28" s="276">
        <v>57620</v>
      </c>
      <c r="F28" s="21">
        <f t="shared" si="2"/>
        <v>195</v>
      </c>
      <c r="G28" s="376"/>
      <c r="H28" s="117"/>
      <c r="I28" s="117"/>
    </row>
    <row r="29" spans="1:9" ht="14.25" customHeight="1" thickBot="1" x14ac:dyDescent="0.25">
      <c r="A29" s="168" t="s">
        <v>704</v>
      </c>
      <c r="B29" s="619" t="s">
        <v>1786</v>
      </c>
      <c r="C29" s="603" t="s">
        <v>937</v>
      </c>
      <c r="D29" s="276">
        <v>33645</v>
      </c>
      <c r="E29" s="276">
        <v>33870</v>
      </c>
      <c r="F29" s="22">
        <f t="shared" si="2"/>
        <v>225</v>
      </c>
      <c r="G29" s="135" t="s">
        <v>525</v>
      </c>
    </row>
    <row r="30" spans="1:9" ht="14.25" customHeight="1" thickBot="1" x14ac:dyDescent="0.25">
      <c r="A30" s="141" t="s">
        <v>705</v>
      </c>
      <c r="B30" s="625" t="s">
        <v>1138</v>
      </c>
      <c r="C30" s="597" t="s">
        <v>706</v>
      </c>
      <c r="D30" s="721"/>
      <c r="E30" s="721"/>
      <c r="F30" s="764">
        <f>91*3</f>
        <v>273</v>
      </c>
      <c r="G30" s="316"/>
    </row>
    <row r="31" spans="1:9" ht="14.25" customHeight="1" thickBot="1" x14ac:dyDescent="0.25">
      <c r="A31" s="23" t="s">
        <v>707</v>
      </c>
      <c r="B31" s="619" t="s">
        <v>1139</v>
      </c>
      <c r="C31" s="629" t="s">
        <v>1801</v>
      </c>
      <c r="D31" s="22">
        <v>21095</v>
      </c>
      <c r="E31" s="22">
        <v>21285</v>
      </c>
      <c r="F31" s="227">
        <f>E31-D31</f>
        <v>190</v>
      </c>
      <c r="G31" s="349"/>
    </row>
    <row r="32" spans="1:9" ht="14.25" customHeight="1" thickBot="1" x14ac:dyDescent="0.25">
      <c r="A32" s="163" t="s">
        <v>708</v>
      </c>
      <c r="B32" s="625" t="s">
        <v>1787</v>
      </c>
      <c r="C32" s="595" t="s">
        <v>1802</v>
      </c>
      <c r="D32" s="524">
        <v>28760</v>
      </c>
      <c r="E32" s="524">
        <v>29020</v>
      </c>
      <c r="F32" s="21">
        <f t="shared" si="2"/>
        <v>260</v>
      </c>
      <c r="G32" s="137"/>
    </row>
    <row r="33" spans="1:8" ht="14.25" customHeight="1" thickTop="1" thickBot="1" x14ac:dyDescent="0.25">
      <c r="A33" s="162" t="s">
        <v>709</v>
      </c>
      <c r="B33" s="619" t="s">
        <v>1140</v>
      </c>
      <c r="C33" s="603" t="s">
        <v>999</v>
      </c>
      <c r="D33" s="154">
        <v>37940</v>
      </c>
      <c r="E33" s="154">
        <v>38145</v>
      </c>
      <c r="F33" s="21">
        <f t="shared" si="2"/>
        <v>205</v>
      </c>
    </row>
    <row r="34" spans="1:8" ht="14.25" customHeight="1" thickBot="1" x14ac:dyDescent="0.25">
      <c r="A34" s="23" t="s">
        <v>1344</v>
      </c>
      <c r="B34" s="625" t="s">
        <v>1140</v>
      </c>
      <c r="C34" s="597" t="s">
        <v>1576</v>
      </c>
      <c r="D34" s="22">
        <v>18195</v>
      </c>
      <c r="E34" s="22">
        <v>18475</v>
      </c>
      <c r="F34" s="21">
        <f t="shared" ref="F34" si="3">E34-D34</f>
        <v>280</v>
      </c>
      <c r="G34" s="135" t="s">
        <v>498</v>
      </c>
    </row>
    <row r="35" spans="1:8" ht="14.25" customHeight="1" thickBot="1" x14ac:dyDescent="0.25">
      <c r="A35" s="23" t="s">
        <v>710</v>
      </c>
      <c r="B35" s="619" t="s">
        <v>1141</v>
      </c>
      <c r="C35" s="596" t="s">
        <v>967</v>
      </c>
      <c r="D35" s="276">
        <v>11680</v>
      </c>
      <c r="E35" s="276">
        <v>11725</v>
      </c>
      <c r="F35" s="21">
        <f t="shared" si="2"/>
        <v>45</v>
      </c>
      <c r="G35" s="376"/>
    </row>
    <row r="36" spans="1:8" ht="14.25" customHeight="1" thickBot="1" x14ac:dyDescent="0.25">
      <c r="A36" s="160" t="s">
        <v>711</v>
      </c>
      <c r="B36" s="625" t="s">
        <v>1142</v>
      </c>
      <c r="C36" s="595" t="s">
        <v>1803</v>
      </c>
      <c r="D36" s="22">
        <v>47035</v>
      </c>
      <c r="E36" s="22">
        <v>47560</v>
      </c>
      <c r="F36" s="21">
        <f t="shared" si="2"/>
        <v>525</v>
      </c>
      <c r="G36" s="326"/>
    </row>
    <row r="37" spans="1:8" ht="14.25" customHeight="1" thickBot="1" x14ac:dyDescent="0.25">
      <c r="A37" s="149" t="s">
        <v>712</v>
      </c>
      <c r="B37" s="619" t="s">
        <v>1143</v>
      </c>
      <c r="C37" s="603" t="s">
        <v>994</v>
      </c>
      <c r="D37" s="22">
        <v>38335</v>
      </c>
      <c r="E37" s="22">
        <v>38600</v>
      </c>
      <c r="F37" s="21">
        <f t="shared" si="2"/>
        <v>265</v>
      </c>
      <c r="G37" s="376"/>
    </row>
    <row r="38" spans="1:8" ht="14.25" customHeight="1" thickBot="1" x14ac:dyDescent="0.25">
      <c r="A38" s="23" t="s">
        <v>713</v>
      </c>
      <c r="B38" s="625" t="s">
        <v>1788</v>
      </c>
      <c r="C38" s="597" t="s">
        <v>1804</v>
      </c>
      <c r="D38" s="22">
        <v>11500</v>
      </c>
      <c r="E38" s="22">
        <v>11730</v>
      </c>
      <c r="F38" s="22">
        <f>E38-D38</f>
        <v>230</v>
      </c>
      <c r="G38" s="349"/>
    </row>
    <row r="39" spans="1:8" ht="14.25" customHeight="1" thickBot="1" x14ac:dyDescent="0.25">
      <c r="A39" s="160" t="s">
        <v>714</v>
      </c>
      <c r="B39" s="619" t="s">
        <v>1789</v>
      </c>
      <c r="C39" s="596" t="s">
        <v>715</v>
      </c>
      <c r="D39" s="22">
        <v>42285</v>
      </c>
      <c r="E39" s="22">
        <v>42365</v>
      </c>
      <c r="F39" s="21">
        <f t="shared" si="2"/>
        <v>80</v>
      </c>
      <c r="G39" s="523"/>
    </row>
    <row r="40" spans="1:8" ht="14.25" customHeight="1" thickBot="1" x14ac:dyDescent="0.25">
      <c r="A40" s="23" t="s">
        <v>716</v>
      </c>
      <c r="B40" s="625" t="s">
        <v>1144</v>
      </c>
      <c r="C40" s="595" t="s">
        <v>717</v>
      </c>
      <c r="D40" s="22">
        <v>37190</v>
      </c>
      <c r="E40" s="22">
        <v>37335</v>
      </c>
      <c r="F40" s="21">
        <f t="shared" si="2"/>
        <v>145</v>
      </c>
      <c r="G40" s="705"/>
    </row>
    <row r="41" spans="1:8" ht="14.25" customHeight="1" thickBot="1" x14ac:dyDescent="0.25">
      <c r="A41" s="149" t="s">
        <v>718</v>
      </c>
      <c r="B41" s="619" t="s">
        <v>1145</v>
      </c>
      <c r="C41" s="603" t="s">
        <v>1805</v>
      </c>
      <c r="D41" s="22">
        <v>4295</v>
      </c>
      <c r="E41" s="22">
        <v>4295</v>
      </c>
      <c r="F41" s="21">
        <f t="shared" si="2"/>
        <v>0</v>
      </c>
      <c r="G41" s="137"/>
    </row>
    <row r="42" spans="1:8" ht="14.25" customHeight="1" thickBot="1" x14ac:dyDescent="0.25">
      <c r="A42" s="141" t="s">
        <v>719</v>
      </c>
      <c r="B42" s="625" t="s">
        <v>1146</v>
      </c>
      <c r="C42" s="597" t="s">
        <v>720</v>
      </c>
      <c r="D42" s="22">
        <v>98640</v>
      </c>
      <c r="E42" s="22">
        <v>99240</v>
      </c>
      <c r="F42" s="21">
        <f t="shared" si="2"/>
        <v>600</v>
      </c>
    </row>
    <row r="43" spans="1:8" ht="14.25" customHeight="1" thickBot="1" x14ac:dyDescent="0.25">
      <c r="A43" s="141" t="s">
        <v>721</v>
      </c>
      <c r="B43" s="619" t="s">
        <v>1684</v>
      </c>
      <c r="C43" s="595" t="s">
        <v>1948</v>
      </c>
      <c r="D43" s="22">
        <v>8600</v>
      </c>
      <c r="E43" s="22">
        <v>8875</v>
      </c>
      <c r="F43" s="22">
        <f t="shared" ref="F43" si="4">E43-D43</f>
        <v>275</v>
      </c>
      <c r="G43" s="591"/>
    </row>
    <row r="44" spans="1:8" ht="14.25" customHeight="1" thickBot="1" x14ac:dyDescent="0.25">
      <c r="A44" s="141" t="s">
        <v>722</v>
      </c>
      <c r="B44" s="619" t="s">
        <v>1790</v>
      </c>
      <c r="C44" s="595" t="s">
        <v>1985</v>
      </c>
      <c r="D44" s="22">
        <v>1485</v>
      </c>
      <c r="E44" s="22">
        <v>1685</v>
      </c>
      <c r="F44" s="22">
        <f t="shared" ref="F44" si="5">E44-D44</f>
        <v>200</v>
      </c>
      <c r="G44" s="591"/>
    </row>
    <row r="45" spans="1:8" ht="14.25" customHeight="1" thickBot="1" x14ac:dyDescent="0.25">
      <c r="A45" s="141" t="s">
        <v>723</v>
      </c>
      <c r="B45" s="619" t="s">
        <v>1147</v>
      </c>
      <c r="C45" s="603" t="s">
        <v>724</v>
      </c>
      <c r="D45" s="22">
        <v>86850</v>
      </c>
      <c r="E45" s="22">
        <v>87140</v>
      </c>
      <c r="F45" s="21">
        <f t="shared" si="2"/>
        <v>290</v>
      </c>
      <c r="G45" s="135" t="s">
        <v>515</v>
      </c>
    </row>
    <row r="46" spans="1:8" ht="14.25" customHeight="1" thickBot="1" x14ac:dyDescent="0.25">
      <c r="A46" s="23" t="s">
        <v>725</v>
      </c>
      <c r="B46" s="625" t="s">
        <v>1148</v>
      </c>
      <c r="C46" s="597" t="s">
        <v>1538</v>
      </c>
      <c r="D46" s="22">
        <v>8490</v>
      </c>
      <c r="E46" s="22">
        <v>8620</v>
      </c>
      <c r="F46" s="21">
        <f t="shared" ref="F46" si="6">E46-D46</f>
        <v>130</v>
      </c>
      <c r="G46" s="516"/>
      <c r="H46" s="239"/>
    </row>
    <row r="47" spans="1:8" ht="14.25" customHeight="1" thickBot="1" x14ac:dyDescent="0.25">
      <c r="A47" s="160" t="s">
        <v>726</v>
      </c>
      <c r="B47" s="619" t="s">
        <v>1149</v>
      </c>
      <c r="C47" s="604" t="s">
        <v>1806</v>
      </c>
      <c r="D47" s="22">
        <v>10915</v>
      </c>
      <c r="E47" s="22">
        <v>11045</v>
      </c>
      <c r="F47" s="21">
        <f t="shared" ref="F47" si="7">E47-D47</f>
        <v>130</v>
      </c>
      <c r="G47" s="376"/>
    </row>
    <row r="48" spans="1:8" ht="15" customHeight="1" thickBot="1" x14ac:dyDescent="0.25">
      <c r="A48" s="160" t="s">
        <v>727</v>
      </c>
      <c r="B48" s="628" t="s">
        <v>1150</v>
      </c>
      <c r="C48" s="609" t="s">
        <v>1807</v>
      </c>
      <c r="D48" s="157">
        <v>54680</v>
      </c>
      <c r="E48" s="157">
        <v>54760</v>
      </c>
      <c r="F48" s="21">
        <f t="shared" si="2"/>
        <v>80</v>
      </c>
      <c r="G48" s="135" t="s">
        <v>520</v>
      </c>
    </row>
    <row r="49" spans="1:7" ht="14.25" customHeight="1" thickBot="1" x14ac:dyDescent="0.25">
      <c r="A49" s="23" t="s">
        <v>728</v>
      </c>
      <c r="B49" s="625" t="s">
        <v>1151</v>
      </c>
      <c r="C49" s="597" t="s">
        <v>1808</v>
      </c>
      <c r="D49" s="22">
        <v>14195</v>
      </c>
      <c r="E49" s="22">
        <v>14290</v>
      </c>
      <c r="F49" s="22">
        <f>E49-D49</f>
        <v>95</v>
      </c>
      <c r="G49" s="111"/>
    </row>
    <row r="50" spans="1:7" ht="14.25" customHeight="1" thickBot="1" x14ac:dyDescent="0.25">
      <c r="A50" s="149" t="s">
        <v>729</v>
      </c>
      <c r="B50" s="619" t="s">
        <v>1152</v>
      </c>
      <c r="C50" s="596" t="s">
        <v>1014</v>
      </c>
      <c r="D50" s="22">
        <v>31615</v>
      </c>
      <c r="E50" s="22">
        <v>31795</v>
      </c>
      <c r="F50" s="21">
        <f t="shared" si="2"/>
        <v>180</v>
      </c>
      <c r="G50" s="376"/>
    </row>
    <row r="51" spans="1:7" ht="14.25" customHeight="1" thickBot="1" x14ac:dyDescent="0.25">
      <c r="A51" s="141" t="s">
        <v>730</v>
      </c>
      <c r="B51" s="625" t="s">
        <v>1153</v>
      </c>
      <c r="C51" s="595" t="s">
        <v>1809</v>
      </c>
      <c r="D51" s="22">
        <v>14995</v>
      </c>
      <c r="E51" s="22">
        <v>15210</v>
      </c>
      <c r="F51" s="22">
        <f>E51-D51</f>
        <v>215</v>
      </c>
      <c r="G51" s="351"/>
    </row>
    <row r="52" spans="1:7" ht="14.25" customHeight="1" thickBot="1" x14ac:dyDescent="0.25">
      <c r="A52" s="141" t="s">
        <v>731</v>
      </c>
      <c r="B52" s="619" t="s">
        <v>1154</v>
      </c>
      <c r="C52" s="604" t="s">
        <v>1810</v>
      </c>
      <c r="D52" s="22">
        <v>9650</v>
      </c>
      <c r="E52" s="22">
        <v>9715</v>
      </c>
      <c r="F52" s="22">
        <f>E52-D52</f>
        <v>65</v>
      </c>
      <c r="G52" s="135" t="s">
        <v>525</v>
      </c>
    </row>
    <row r="53" spans="1:7" ht="15" customHeight="1" thickBot="1" x14ac:dyDescent="0.25">
      <c r="A53" s="160" t="s">
        <v>732</v>
      </c>
      <c r="B53" s="625" t="s">
        <v>1155</v>
      </c>
      <c r="C53" s="597" t="s">
        <v>964</v>
      </c>
      <c r="D53" s="28">
        <v>19445</v>
      </c>
      <c r="E53" s="28">
        <v>19560</v>
      </c>
      <c r="F53" s="21">
        <f t="shared" si="2"/>
        <v>115</v>
      </c>
      <c r="G53" s="376"/>
    </row>
    <row r="54" spans="1:7" ht="14.25" customHeight="1" thickBot="1" x14ac:dyDescent="0.25">
      <c r="A54" s="141" t="s">
        <v>733</v>
      </c>
      <c r="B54" s="619" t="s">
        <v>1156</v>
      </c>
      <c r="C54" s="595" t="s">
        <v>1811</v>
      </c>
      <c r="D54" s="28">
        <v>5840</v>
      </c>
      <c r="E54" s="28">
        <v>5885</v>
      </c>
      <c r="F54" s="22">
        <f>E54-D54</f>
        <v>45</v>
      </c>
      <c r="G54" s="349"/>
    </row>
    <row r="55" spans="1:7" ht="14.25" customHeight="1" thickBot="1" x14ac:dyDescent="0.25">
      <c r="A55" s="160" t="s">
        <v>286</v>
      </c>
      <c r="B55" s="625" t="s">
        <v>1791</v>
      </c>
      <c r="C55" s="597" t="s">
        <v>734</v>
      </c>
      <c r="D55" s="157">
        <v>52870</v>
      </c>
      <c r="E55" s="157">
        <v>53280</v>
      </c>
      <c r="F55" s="21">
        <f t="shared" si="2"/>
        <v>410</v>
      </c>
      <c r="G55" s="221"/>
    </row>
    <row r="56" spans="1:7" ht="15.75" customHeight="1" thickBot="1" x14ac:dyDescent="0.25">
      <c r="A56" s="23" t="s">
        <v>735</v>
      </c>
      <c r="B56" s="619" t="s">
        <v>1159</v>
      </c>
      <c r="C56" s="604" t="s">
        <v>1812</v>
      </c>
      <c r="D56" s="276">
        <v>50135</v>
      </c>
      <c r="E56" s="276">
        <v>50905</v>
      </c>
      <c r="F56" s="21">
        <f t="shared" si="2"/>
        <v>770</v>
      </c>
      <c r="G56" s="326"/>
    </row>
    <row r="57" spans="1:7" ht="14.25" customHeight="1" thickBot="1" x14ac:dyDescent="0.25">
      <c r="A57" s="160" t="s">
        <v>736</v>
      </c>
      <c r="B57" s="625" t="s">
        <v>1157</v>
      </c>
      <c r="C57" s="595" t="s">
        <v>1813</v>
      </c>
      <c r="D57" s="22">
        <v>5505</v>
      </c>
      <c r="E57" s="22">
        <v>5595</v>
      </c>
      <c r="F57" s="21">
        <f t="shared" ref="F57" si="8">E57-D57</f>
        <v>90</v>
      </c>
      <c r="G57" s="356"/>
    </row>
    <row r="58" spans="1:7" ht="15.75" customHeight="1" thickBot="1" x14ac:dyDescent="0.25">
      <c r="A58" s="149" t="s">
        <v>737</v>
      </c>
      <c r="B58" s="619" t="s">
        <v>1157</v>
      </c>
      <c r="C58" s="600" t="s">
        <v>1814</v>
      </c>
      <c r="D58" s="22">
        <v>28375</v>
      </c>
      <c r="E58" s="22">
        <v>28595</v>
      </c>
      <c r="F58" s="21">
        <f t="shared" si="2"/>
        <v>220</v>
      </c>
      <c r="G58" s="326"/>
    </row>
    <row r="59" spans="1:7" ht="14.25" customHeight="1" thickBot="1" x14ac:dyDescent="0.25">
      <c r="A59" s="160" t="s">
        <v>738</v>
      </c>
      <c r="B59" s="619" t="s">
        <v>1158</v>
      </c>
      <c r="C59" s="595" t="s">
        <v>1480</v>
      </c>
      <c r="D59" s="157">
        <v>12425</v>
      </c>
      <c r="E59" s="157">
        <v>12595</v>
      </c>
      <c r="F59" s="21">
        <f t="shared" ref="F59" si="9">E59-D59</f>
        <v>170</v>
      </c>
      <c r="G59" s="10"/>
    </row>
    <row r="60" spans="1:7" ht="21.75" customHeight="1" thickBot="1" x14ac:dyDescent="0.25">
      <c r="A60" s="820" t="s">
        <v>16</v>
      </c>
      <c r="B60" s="821"/>
      <c r="C60" s="821"/>
      <c r="D60" s="822"/>
      <c r="E60" s="823"/>
      <c r="F60" s="500">
        <f>SUM(F7:F59)</f>
        <v>11673</v>
      </c>
      <c r="G60" s="519">
        <f>F30</f>
        <v>273</v>
      </c>
    </row>
    <row r="61" spans="1:7" ht="24" customHeight="1" thickBot="1" x14ac:dyDescent="0.25">
      <c r="A61" s="501"/>
      <c r="B61" s="502"/>
      <c r="C61" s="814" t="s">
        <v>1039</v>
      </c>
      <c r="D61" s="815"/>
      <c r="E61" s="816"/>
      <c r="F61" s="347">
        <f>SUM('Общ. счетчики'!G20:G21)</f>
        <v>12030</v>
      </c>
    </row>
    <row r="62" spans="1:7" ht="0.75" customHeight="1" x14ac:dyDescent="0.2">
      <c r="C62" s="126"/>
    </row>
  </sheetData>
  <customSheetViews>
    <customSheetView guid="{59BB3A05-2517-4212-B4B0-766CE27362F6}" scale="120" showPageBreaks="1" printArea="1" state="hidden" view="pageBreakPreview" topLeftCell="A58">
      <selection activeCell="C9" sqref="C9"/>
      <pageMargins left="0.59055118110236227" right="0.19685039370078741" top="0.39370078740157483" bottom="0.39370078740157483" header="0" footer="0"/>
      <pageSetup paperSize="9" orientation="portrait" r:id="rId1"/>
      <headerFooter alignWithMargins="0"/>
    </customSheetView>
    <customSheetView guid="{11E80AD0-6AA7-470D-8311-11AF96F196E5}" scale="120" showPageBreaks="1" printArea="1" view="pageBreakPreview" topLeftCell="A55">
      <selection activeCell="F48" sqref="F48"/>
      <pageMargins left="0.59055118110236227" right="0.19685039370078741" top="0.39370078740157483" bottom="0.39370078740157483" header="0" footer="0"/>
      <pageSetup paperSize="9" orientation="portrait" r:id="rId2"/>
      <headerFooter alignWithMargins="0"/>
    </customSheetView>
    <customSheetView guid="{1298D0A2-0CF6-434E-A6CD-B210E2963ADD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3"/>
      <headerFooter alignWithMargins="0"/>
    </customSheetView>
  </customSheetViews>
  <mergeCells count="9">
    <mergeCell ref="A60:E60"/>
    <mergeCell ref="D4:E5"/>
    <mergeCell ref="C61:E61"/>
    <mergeCell ref="C1:D1"/>
    <mergeCell ref="E2:F2"/>
    <mergeCell ref="A4:A6"/>
    <mergeCell ref="B4:B6"/>
    <mergeCell ref="C4:C6"/>
    <mergeCell ref="F4:F6"/>
  </mergeCells>
  <phoneticPr fontId="11" type="noConversion"/>
  <pageMargins left="0.59055118110236227" right="0.19685039370078741" top="0.39370078740157483" bottom="0.39370078740157483" header="0" footer="0"/>
  <pageSetup paperSize="9" orientation="portrait" r:id="rId4"/>
  <headerFooter alignWithMargins="0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5"/>
  <sheetViews>
    <sheetView view="pageBreakPreview" topLeftCell="A178" zoomScale="120" zoomScaleSheetLayoutView="120" workbookViewId="0">
      <selection activeCell="D123" sqref="D123"/>
    </sheetView>
  </sheetViews>
  <sheetFormatPr defaultRowHeight="12.75" x14ac:dyDescent="0.2"/>
  <cols>
    <col min="1" max="1" width="7.7109375" customWidth="1"/>
    <col min="2" max="2" width="23.7109375" customWidth="1"/>
    <col min="3" max="3" width="14.7109375" customWidth="1"/>
    <col min="4" max="4" width="10.7109375" customWidth="1"/>
    <col min="5" max="5" width="11.140625" customWidth="1"/>
    <col min="6" max="6" width="10.5703125" customWidth="1"/>
    <col min="7" max="7" width="12.85546875" customWidth="1"/>
    <col min="8" max="8" width="0.140625" customWidth="1"/>
    <col min="9" max="13" width="9.140625" hidden="1" customWidth="1"/>
    <col min="14" max="14" width="0.140625" customWidth="1"/>
    <col min="15" max="15" width="11.28515625" customWidth="1"/>
  </cols>
  <sheetData>
    <row r="1" spans="1:8" ht="16.5" customHeight="1" x14ac:dyDescent="0.2">
      <c r="C1" s="804" t="s">
        <v>495</v>
      </c>
      <c r="D1" s="805"/>
      <c r="E1" s="805"/>
    </row>
    <row r="2" spans="1:8" ht="13.5" thickBot="1" x14ac:dyDescent="0.25">
      <c r="A2" s="1" t="s">
        <v>739</v>
      </c>
      <c r="B2" s="1"/>
      <c r="C2" s="1"/>
      <c r="E2" s="831" t="s">
        <v>2028</v>
      </c>
      <c r="F2" s="831"/>
    </row>
    <row r="3" spans="1:8" ht="13.5" customHeight="1" thickBot="1" x14ac:dyDescent="0.25">
      <c r="A3" s="809" t="s">
        <v>1122</v>
      </c>
      <c r="B3" s="807" t="s">
        <v>481</v>
      </c>
      <c r="C3" s="807" t="s">
        <v>1</v>
      </c>
      <c r="D3" s="807" t="s">
        <v>2</v>
      </c>
      <c r="E3" s="807"/>
      <c r="F3" s="807" t="s">
        <v>5</v>
      </c>
    </row>
    <row r="4" spans="1:8" ht="13.5" thickBot="1" x14ac:dyDescent="0.25">
      <c r="A4" s="810"/>
      <c r="B4" s="807"/>
      <c r="C4" s="807"/>
      <c r="D4" s="807"/>
      <c r="E4" s="807"/>
      <c r="F4" s="807"/>
    </row>
    <row r="5" spans="1:8" ht="13.5" thickBot="1" x14ac:dyDescent="0.25">
      <c r="A5" s="811"/>
      <c r="B5" s="807"/>
      <c r="C5" s="807"/>
      <c r="D5" s="109" t="s">
        <v>6</v>
      </c>
      <c r="E5" s="110" t="s">
        <v>7</v>
      </c>
      <c r="F5" s="807"/>
    </row>
    <row r="6" spans="1:8" ht="15" customHeight="1" thickBot="1" x14ac:dyDescent="0.25">
      <c r="A6" s="172" t="s">
        <v>740</v>
      </c>
      <c r="B6" s="619" t="s">
        <v>1180</v>
      </c>
      <c r="C6" s="630" t="s">
        <v>1822</v>
      </c>
      <c r="D6" s="151">
        <v>13600</v>
      </c>
      <c r="E6" s="151">
        <v>13740</v>
      </c>
      <c r="F6" s="151">
        <f>E6-D6</f>
        <v>140</v>
      </c>
      <c r="G6" s="282"/>
    </row>
    <row r="7" spans="1:8" ht="15" customHeight="1" thickBot="1" x14ac:dyDescent="0.25">
      <c r="A7" s="23" t="s">
        <v>741</v>
      </c>
      <c r="B7" s="625" t="s">
        <v>1181</v>
      </c>
      <c r="C7" s="612" t="s">
        <v>1479</v>
      </c>
      <c r="D7" s="173">
        <v>5450</v>
      </c>
      <c r="E7" s="173">
        <v>5500</v>
      </c>
      <c r="F7" s="151">
        <f>E7-D7</f>
        <v>50</v>
      </c>
      <c r="G7" s="283"/>
    </row>
    <row r="8" spans="1:8" ht="15" customHeight="1" thickBot="1" x14ac:dyDescent="0.25">
      <c r="A8" s="23" t="s">
        <v>742</v>
      </c>
      <c r="B8" s="619" t="s">
        <v>1964</v>
      </c>
      <c r="C8" s="629" t="s">
        <v>1823</v>
      </c>
      <c r="D8" s="173">
        <v>14055</v>
      </c>
      <c r="E8" s="173">
        <v>14650</v>
      </c>
      <c r="F8" s="151">
        <f>E8-D8</f>
        <v>595</v>
      </c>
    </row>
    <row r="9" spans="1:8" ht="15" customHeight="1" thickBot="1" x14ac:dyDescent="0.25">
      <c r="A9" s="522" t="s">
        <v>743</v>
      </c>
      <c r="B9" s="625" t="s">
        <v>233</v>
      </c>
      <c r="C9" s="631" t="s">
        <v>1570</v>
      </c>
      <c r="D9" s="173">
        <v>10025</v>
      </c>
      <c r="E9" s="173">
        <v>10280</v>
      </c>
      <c r="F9" s="151">
        <f>E9-D9</f>
        <v>255</v>
      </c>
      <c r="G9" s="518"/>
    </row>
    <row r="10" spans="1:8" ht="15" customHeight="1" thickBot="1" x14ac:dyDescent="0.25">
      <c r="A10" s="160" t="s">
        <v>744</v>
      </c>
      <c r="B10" s="619" t="s">
        <v>1182</v>
      </c>
      <c r="C10" s="629" t="s">
        <v>1824</v>
      </c>
      <c r="D10" s="151">
        <v>19530</v>
      </c>
      <c r="E10" s="151">
        <v>19815</v>
      </c>
      <c r="F10" s="151">
        <f t="shared" ref="F10:F34" si="0">E10-D10</f>
        <v>285</v>
      </c>
      <c r="G10" s="295"/>
    </row>
    <row r="11" spans="1:8" ht="15" customHeight="1" thickBot="1" x14ac:dyDescent="0.25">
      <c r="A11" s="149" t="s">
        <v>745</v>
      </c>
      <c r="B11" s="625" t="s">
        <v>1183</v>
      </c>
      <c r="C11" s="612" t="s">
        <v>1825</v>
      </c>
      <c r="D11" s="173">
        <v>45595</v>
      </c>
      <c r="E11" s="173">
        <v>45625</v>
      </c>
      <c r="F11" s="151">
        <f t="shared" si="0"/>
        <v>30</v>
      </c>
      <c r="G11" s="295"/>
    </row>
    <row r="12" spans="1:8" ht="15" customHeight="1" thickBot="1" x14ac:dyDescent="0.25">
      <c r="A12" s="23" t="s">
        <v>746</v>
      </c>
      <c r="B12" s="619" t="s">
        <v>1184</v>
      </c>
      <c r="C12" s="632" t="s">
        <v>1575</v>
      </c>
      <c r="D12" s="173">
        <v>20035</v>
      </c>
      <c r="E12" s="173">
        <v>20360</v>
      </c>
      <c r="F12" s="151">
        <f t="shared" ref="F12" si="1">E12-D12</f>
        <v>325</v>
      </c>
      <c r="G12" s="518"/>
    </row>
    <row r="13" spans="1:8" ht="15" customHeight="1" thickBot="1" x14ac:dyDescent="0.25">
      <c r="A13" s="23" t="s">
        <v>747</v>
      </c>
      <c r="B13" s="625" t="s">
        <v>1185</v>
      </c>
      <c r="C13" s="631" t="s">
        <v>1826</v>
      </c>
      <c r="D13" s="173">
        <v>13440</v>
      </c>
      <c r="E13" s="173">
        <v>13605</v>
      </c>
      <c r="F13" s="151">
        <f t="shared" si="0"/>
        <v>165</v>
      </c>
    </row>
    <row r="14" spans="1:8" ht="15" customHeight="1" thickBot="1" x14ac:dyDescent="0.25">
      <c r="A14" s="149" t="s">
        <v>748</v>
      </c>
      <c r="B14" s="619" t="s">
        <v>1186</v>
      </c>
      <c r="C14" s="596" t="s">
        <v>943</v>
      </c>
      <c r="D14" s="579">
        <v>70335</v>
      </c>
      <c r="E14" s="579">
        <v>70530</v>
      </c>
      <c r="F14" s="151">
        <f t="shared" si="0"/>
        <v>195</v>
      </c>
    </row>
    <row r="15" spans="1:8" ht="15" customHeight="1" thickBot="1" x14ac:dyDescent="0.25">
      <c r="A15" s="174" t="s">
        <v>749</v>
      </c>
      <c r="B15" s="625" t="s">
        <v>1815</v>
      </c>
      <c r="C15" s="595" t="s">
        <v>1827</v>
      </c>
      <c r="D15" s="151">
        <v>20250</v>
      </c>
      <c r="E15" s="151">
        <v>20260</v>
      </c>
      <c r="F15" s="151">
        <f t="shared" si="0"/>
        <v>10</v>
      </c>
      <c r="G15" s="348">
        <v>160</v>
      </c>
      <c r="H15" s="139"/>
    </row>
    <row r="16" spans="1:8" ht="15" customHeight="1" thickBot="1" x14ac:dyDescent="0.25">
      <c r="A16" s="149" t="s">
        <v>750</v>
      </c>
      <c r="B16" s="619" t="s">
        <v>1187</v>
      </c>
      <c r="C16" s="632" t="s">
        <v>1625</v>
      </c>
      <c r="D16" s="151">
        <v>6465</v>
      </c>
      <c r="E16" s="151">
        <v>6740</v>
      </c>
      <c r="F16" s="151">
        <f t="shared" ref="F16" si="2">E16-D16</f>
        <v>275</v>
      </c>
      <c r="G16" s="126"/>
    </row>
    <row r="17" spans="1:15" ht="15" customHeight="1" thickBot="1" x14ac:dyDescent="0.25">
      <c r="A17" s="23" t="s">
        <v>751</v>
      </c>
      <c r="B17" s="625" t="s">
        <v>1188</v>
      </c>
      <c r="C17" s="631" t="s">
        <v>944</v>
      </c>
      <c r="D17" s="151">
        <v>32690</v>
      </c>
      <c r="E17" s="151">
        <v>32760</v>
      </c>
      <c r="F17" s="151">
        <f t="shared" si="0"/>
        <v>70</v>
      </c>
      <c r="G17" s="239"/>
    </row>
    <row r="18" spans="1:15" ht="15" customHeight="1" thickBot="1" x14ac:dyDescent="0.25">
      <c r="A18" s="149" t="s">
        <v>752</v>
      </c>
      <c r="B18" s="619" t="s">
        <v>1189</v>
      </c>
      <c r="C18" s="632" t="s">
        <v>1604</v>
      </c>
      <c r="D18" s="151">
        <v>18150</v>
      </c>
      <c r="E18" s="151">
        <v>18400</v>
      </c>
      <c r="F18" s="151">
        <f t="shared" ref="F18" si="3">E18-D18</f>
        <v>250</v>
      </c>
    </row>
    <row r="19" spans="1:15" ht="15" customHeight="1" thickBot="1" x14ac:dyDescent="0.25">
      <c r="A19" s="149" t="s">
        <v>753</v>
      </c>
      <c r="B19" s="625" t="s">
        <v>1190</v>
      </c>
      <c r="C19" s="631" t="s">
        <v>1666</v>
      </c>
      <c r="D19" s="151">
        <v>12895</v>
      </c>
      <c r="E19" s="151">
        <v>13185</v>
      </c>
      <c r="F19" s="151">
        <f t="shared" ref="F19" si="4">E19-D19</f>
        <v>290</v>
      </c>
      <c r="G19" s="575"/>
    </row>
    <row r="20" spans="1:15" ht="15" customHeight="1" thickBot="1" x14ac:dyDescent="0.25">
      <c r="A20" s="23" t="s">
        <v>754</v>
      </c>
      <c r="B20" s="619" t="s">
        <v>1191</v>
      </c>
      <c r="C20" s="632" t="s">
        <v>1734</v>
      </c>
      <c r="D20" s="151">
        <v>52425</v>
      </c>
      <c r="E20" s="151">
        <v>53080</v>
      </c>
      <c r="F20" s="151">
        <f t="shared" si="0"/>
        <v>655</v>
      </c>
      <c r="G20" s="184"/>
    </row>
    <row r="21" spans="1:15" ht="15" customHeight="1" thickBot="1" x14ac:dyDescent="0.25">
      <c r="A21" s="149" t="s">
        <v>755</v>
      </c>
      <c r="B21" s="625" t="s">
        <v>1192</v>
      </c>
      <c r="C21" s="631" t="s">
        <v>945</v>
      </c>
      <c r="D21" s="151">
        <v>70065</v>
      </c>
      <c r="E21" s="151">
        <v>70205</v>
      </c>
      <c r="F21" s="151">
        <f t="shared" si="0"/>
        <v>140</v>
      </c>
      <c r="G21" s="32"/>
    </row>
    <row r="22" spans="1:15" ht="15" customHeight="1" thickBot="1" x14ac:dyDescent="0.25">
      <c r="A22" s="149" t="s">
        <v>756</v>
      </c>
      <c r="B22" s="619" t="s">
        <v>1193</v>
      </c>
      <c r="C22" s="632" t="s">
        <v>1828</v>
      </c>
      <c r="D22" s="151">
        <v>52395</v>
      </c>
      <c r="E22" s="151">
        <v>53405</v>
      </c>
      <c r="F22" s="151">
        <f t="shared" si="0"/>
        <v>1010</v>
      </c>
      <c r="G22" s="32"/>
    </row>
    <row r="23" spans="1:15" ht="15" customHeight="1" thickBot="1" x14ac:dyDescent="0.25">
      <c r="A23" s="149" t="s">
        <v>757</v>
      </c>
      <c r="B23" s="625" t="s">
        <v>1194</v>
      </c>
      <c r="C23" s="631" t="s">
        <v>1829</v>
      </c>
      <c r="D23" s="151">
        <v>11215</v>
      </c>
      <c r="E23" s="151">
        <v>11345</v>
      </c>
      <c r="F23" s="151">
        <f t="shared" si="0"/>
        <v>130</v>
      </c>
      <c r="G23" s="32"/>
    </row>
    <row r="24" spans="1:15" ht="15" customHeight="1" thickBot="1" x14ac:dyDescent="0.25">
      <c r="A24" s="149" t="s">
        <v>1558</v>
      </c>
      <c r="B24" s="619" t="s">
        <v>1195</v>
      </c>
      <c r="C24" s="632" t="s">
        <v>1546</v>
      </c>
      <c r="D24" s="151">
        <v>7585</v>
      </c>
      <c r="E24" s="151">
        <v>7780</v>
      </c>
      <c r="F24" s="151">
        <f t="shared" ref="F24" si="5">E24-D24</f>
        <v>195</v>
      </c>
      <c r="G24" s="126"/>
    </row>
    <row r="25" spans="1:15" ht="15" customHeight="1" thickBot="1" x14ac:dyDescent="0.25">
      <c r="A25" s="149" t="s">
        <v>758</v>
      </c>
      <c r="B25" s="625" t="s">
        <v>1196</v>
      </c>
      <c r="C25" s="612" t="s">
        <v>1830</v>
      </c>
      <c r="D25" s="151">
        <v>14560</v>
      </c>
      <c r="E25" s="151">
        <v>14560</v>
      </c>
      <c r="F25" s="151">
        <f t="shared" si="0"/>
        <v>0</v>
      </c>
      <c r="G25" s="182" t="s">
        <v>947</v>
      </c>
    </row>
    <row r="26" spans="1:15" ht="15" customHeight="1" thickBot="1" x14ac:dyDescent="0.25">
      <c r="A26" s="23" t="s">
        <v>759</v>
      </c>
      <c r="B26" s="619" t="s">
        <v>1197</v>
      </c>
      <c r="C26" s="613" t="s">
        <v>1394</v>
      </c>
      <c r="D26" s="151">
        <v>8915</v>
      </c>
      <c r="E26" s="151">
        <v>8990</v>
      </c>
      <c r="F26" s="151">
        <f>E26-D26</f>
        <v>75</v>
      </c>
      <c r="G26" s="352"/>
    </row>
    <row r="27" spans="1:15" ht="15" customHeight="1" thickBot="1" x14ac:dyDescent="0.25">
      <c r="A27" s="149" t="s">
        <v>760</v>
      </c>
      <c r="B27" s="637" t="s">
        <v>1687</v>
      </c>
      <c r="C27" s="696" t="s">
        <v>1981</v>
      </c>
      <c r="D27" s="151">
        <v>3645</v>
      </c>
      <c r="E27" s="151">
        <v>3970</v>
      </c>
      <c r="F27" s="151">
        <f t="shared" ref="F27" si="6">E27-D27</f>
        <v>325</v>
      </c>
      <c r="G27" s="178"/>
      <c r="O27" s="663"/>
    </row>
    <row r="28" spans="1:15" ht="15" customHeight="1" thickBot="1" x14ac:dyDescent="0.25">
      <c r="A28" s="23" t="s">
        <v>761</v>
      </c>
      <c r="B28" s="695" t="s">
        <v>1198</v>
      </c>
      <c r="C28" s="600" t="s">
        <v>1521</v>
      </c>
      <c r="D28" s="151">
        <v>6255</v>
      </c>
      <c r="E28" s="151">
        <v>6505</v>
      </c>
      <c r="F28" s="151">
        <f t="shared" ref="F28" si="7">E28-D28</f>
        <v>250</v>
      </c>
      <c r="G28" s="143" t="s">
        <v>1520</v>
      </c>
    </row>
    <row r="29" spans="1:15" ht="15" customHeight="1" thickBot="1" x14ac:dyDescent="0.25">
      <c r="A29" s="149" t="s">
        <v>762</v>
      </c>
      <c r="B29" s="625" t="s">
        <v>1816</v>
      </c>
      <c r="C29" s="612" t="s">
        <v>1631</v>
      </c>
      <c r="D29" s="22">
        <v>21080</v>
      </c>
      <c r="E29" s="22">
        <v>21630</v>
      </c>
      <c r="F29" s="151">
        <f t="shared" ref="F29" si="8">E29-D29</f>
        <v>550</v>
      </c>
      <c r="G29" s="178" t="s">
        <v>1632</v>
      </c>
    </row>
    <row r="30" spans="1:15" ht="15" customHeight="1" thickBot="1" x14ac:dyDescent="0.25">
      <c r="A30" s="149" t="s">
        <v>763</v>
      </c>
      <c r="B30" s="619" t="s">
        <v>1199</v>
      </c>
      <c r="C30" s="613" t="s">
        <v>1002</v>
      </c>
      <c r="D30" s="22">
        <v>61075</v>
      </c>
      <c r="E30" s="22">
        <v>61365</v>
      </c>
      <c r="F30" s="151">
        <f t="shared" si="0"/>
        <v>290</v>
      </c>
      <c r="G30" s="143" t="s">
        <v>1001</v>
      </c>
    </row>
    <row r="31" spans="1:15" ht="15" customHeight="1" thickBot="1" x14ac:dyDescent="0.25">
      <c r="A31" s="149" t="s">
        <v>764</v>
      </c>
      <c r="B31" s="625" t="s">
        <v>1266</v>
      </c>
      <c r="C31" s="599" t="s">
        <v>1466</v>
      </c>
      <c r="D31" s="22">
        <v>19510</v>
      </c>
      <c r="E31" s="22">
        <v>19660</v>
      </c>
      <c r="F31" s="151">
        <f t="shared" ref="F31" si="9">E31-D31</f>
        <v>150</v>
      </c>
      <c r="G31" s="180"/>
    </row>
    <row r="32" spans="1:15" ht="15" customHeight="1" thickBot="1" x14ac:dyDescent="0.25">
      <c r="A32" s="23" t="s">
        <v>765</v>
      </c>
      <c r="B32" s="619" t="s">
        <v>1200</v>
      </c>
      <c r="C32" s="613" t="s">
        <v>1831</v>
      </c>
      <c r="D32" s="151">
        <v>18710</v>
      </c>
      <c r="E32" s="151">
        <v>18885</v>
      </c>
      <c r="F32" s="151">
        <f t="shared" si="0"/>
        <v>175</v>
      </c>
      <c r="G32" s="139"/>
    </row>
    <row r="33" spans="1:7" ht="15" customHeight="1" thickBot="1" x14ac:dyDescent="0.25">
      <c r="A33" s="174" t="s">
        <v>766</v>
      </c>
      <c r="B33" s="625" t="s">
        <v>1201</v>
      </c>
      <c r="C33" s="612" t="s">
        <v>1037</v>
      </c>
      <c r="D33" s="151">
        <v>55010</v>
      </c>
      <c r="E33" s="151">
        <v>55185</v>
      </c>
      <c r="F33" s="151">
        <f t="shared" si="0"/>
        <v>175</v>
      </c>
      <c r="G33" s="182" t="s">
        <v>947</v>
      </c>
    </row>
    <row r="34" spans="1:7" ht="15" customHeight="1" thickBot="1" x14ac:dyDescent="0.25">
      <c r="A34" s="23" t="s">
        <v>767</v>
      </c>
      <c r="B34" s="619" t="s">
        <v>1357</v>
      </c>
      <c r="C34" s="603" t="s">
        <v>1649</v>
      </c>
      <c r="D34" s="22">
        <v>13390</v>
      </c>
      <c r="E34" s="22">
        <v>13570</v>
      </c>
      <c r="F34" s="151">
        <f t="shared" si="0"/>
        <v>180</v>
      </c>
      <c r="G34" s="323"/>
    </row>
    <row r="35" spans="1:7" ht="15" customHeight="1" thickBot="1" x14ac:dyDescent="0.25">
      <c r="A35" s="149" t="s">
        <v>768</v>
      </c>
      <c r="B35" s="625" t="s">
        <v>1817</v>
      </c>
      <c r="C35" s="612" t="s">
        <v>1832</v>
      </c>
      <c r="D35" s="22">
        <v>10615</v>
      </c>
      <c r="E35" s="22">
        <v>10705</v>
      </c>
      <c r="F35" s="151">
        <f>E35-D35</f>
        <v>90</v>
      </c>
      <c r="G35" s="180"/>
    </row>
    <row r="36" spans="1:7" ht="15" customHeight="1" thickBot="1" x14ac:dyDescent="0.25">
      <c r="A36" s="23" t="s">
        <v>769</v>
      </c>
      <c r="B36" s="619" t="s">
        <v>1202</v>
      </c>
      <c r="C36" s="613" t="s">
        <v>1038</v>
      </c>
      <c r="D36" s="22">
        <v>69140</v>
      </c>
      <c r="E36" s="22">
        <v>69485</v>
      </c>
      <c r="F36" s="151">
        <f t="shared" ref="F36:F50" si="10">E36-D36</f>
        <v>345</v>
      </c>
      <c r="G36" s="183"/>
    </row>
    <row r="37" spans="1:7" ht="15" customHeight="1" thickBot="1" x14ac:dyDescent="0.25">
      <c r="A37" s="149" t="s">
        <v>770</v>
      </c>
      <c r="B37" s="625" t="s">
        <v>1203</v>
      </c>
      <c r="C37" s="612" t="s">
        <v>1833</v>
      </c>
      <c r="D37" s="22">
        <v>26525</v>
      </c>
      <c r="E37" s="22">
        <v>26775</v>
      </c>
      <c r="F37" s="151">
        <f t="shared" si="10"/>
        <v>250</v>
      </c>
      <c r="G37" s="230"/>
    </row>
    <row r="38" spans="1:7" ht="15" customHeight="1" thickBot="1" x14ac:dyDescent="0.25">
      <c r="A38" s="23" t="s">
        <v>771</v>
      </c>
      <c r="B38" s="619" t="s">
        <v>1204</v>
      </c>
      <c r="C38" s="613" t="s">
        <v>772</v>
      </c>
      <c r="D38" s="22">
        <v>91075</v>
      </c>
      <c r="E38" s="22">
        <v>91525</v>
      </c>
      <c r="F38" s="151">
        <f t="shared" si="10"/>
        <v>450</v>
      </c>
      <c r="G38" s="180"/>
    </row>
    <row r="39" spans="1:7" ht="15" customHeight="1" thickBot="1" x14ac:dyDescent="0.25">
      <c r="A39" s="149" t="s">
        <v>773</v>
      </c>
      <c r="B39" s="625" t="s">
        <v>1205</v>
      </c>
      <c r="C39" s="631" t="s">
        <v>1626</v>
      </c>
      <c r="D39" s="151">
        <v>12090</v>
      </c>
      <c r="E39" s="151">
        <v>12225</v>
      </c>
      <c r="F39" s="151">
        <f t="shared" ref="F39" si="11">E39-D39</f>
        <v>135</v>
      </c>
      <c r="G39" s="178"/>
    </row>
    <row r="40" spans="1:7" ht="13.5" customHeight="1" thickBot="1" x14ac:dyDescent="0.25">
      <c r="A40" s="23" t="s">
        <v>774</v>
      </c>
      <c r="B40" s="619" t="s">
        <v>1206</v>
      </c>
      <c r="C40" s="606" t="s">
        <v>775</v>
      </c>
      <c r="D40" s="151">
        <v>64470</v>
      </c>
      <c r="E40" s="151">
        <v>64660</v>
      </c>
      <c r="F40" s="151">
        <f t="shared" si="10"/>
        <v>190</v>
      </c>
      <c r="G40" s="180"/>
    </row>
    <row r="41" spans="1:7" ht="14.25" customHeight="1" thickBot="1" x14ac:dyDescent="0.25">
      <c r="A41" s="149" t="s">
        <v>776</v>
      </c>
      <c r="B41" s="635" t="s">
        <v>1207</v>
      </c>
      <c r="C41" s="607" t="s">
        <v>1834</v>
      </c>
      <c r="D41" s="151">
        <v>18845</v>
      </c>
      <c r="E41" s="151">
        <v>19070</v>
      </c>
      <c r="F41" s="151">
        <f>E41-D41</f>
        <v>225</v>
      </c>
      <c r="G41" s="180"/>
    </row>
    <row r="42" spans="1:7" ht="15" customHeight="1" thickBot="1" x14ac:dyDescent="0.25">
      <c r="A42" s="155" t="s">
        <v>777</v>
      </c>
      <c r="B42" s="619" t="s">
        <v>1208</v>
      </c>
      <c r="C42" s="606" t="s">
        <v>1835</v>
      </c>
      <c r="D42" s="151">
        <v>107015</v>
      </c>
      <c r="E42" s="151">
        <v>107505</v>
      </c>
      <c r="F42" s="151">
        <f t="shared" si="10"/>
        <v>490</v>
      </c>
      <c r="G42" s="181" t="s">
        <v>778</v>
      </c>
    </row>
    <row r="43" spans="1:7" ht="15" customHeight="1" thickBot="1" x14ac:dyDescent="0.25">
      <c r="A43" s="149" t="s">
        <v>779</v>
      </c>
      <c r="B43" s="625" t="s">
        <v>1209</v>
      </c>
      <c r="C43" s="607" t="s">
        <v>1471</v>
      </c>
      <c r="D43" s="151">
        <v>13800</v>
      </c>
      <c r="E43" s="151">
        <v>13985</v>
      </c>
      <c r="F43" s="151">
        <f t="shared" ref="F43" si="12">E43-D43</f>
        <v>185</v>
      </c>
      <c r="G43" s="180"/>
    </row>
    <row r="44" spans="1:7" ht="15" customHeight="1" thickBot="1" x14ac:dyDescent="0.25">
      <c r="A44" s="149" t="s">
        <v>780</v>
      </c>
      <c r="B44" s="619" t="s">
        <v>1818</v>
      </c>
      <c r="C44" s="613" t="s">
        <v>1003</v>
      </c>
      <c r="D44" s="22">
        <v>23560</v>
      </c>
      <c r="E44" s="22">
        <v>23580</v>
      </c>
      <c r="F44" s="151">
        <f t="shared" si="10"/>
        <v>20</v>
      </c>
      <c r="G44" s="143" t="s">
        <v>1001</v>
      </c>
    </row>
    <row r="45" spans="1:7" ht="15" customHeight="1" thickBot="1" x14ac:dyDescent="0.25">
      <c r="A45" s="149" t="s">
        <v>781</v>
      </c>
      <c r="B45" s="625" t="s">
        <v>1210</v>
      </c>
      <c r="C45" s="631" t="s">
        <v>1648</v>
      </c>
      <c r="D45" s="151">
        <v>20035</v>
      </c>
      <c r="E45" s="151">
        <v>20205</v>
      </c>
      <c r="F45" s="151">
        <f t="shared" si="10"/>
        <v>170</v>
      </c>
      <c r="G45" s="309"/>
    </row>
    <row r="46" spans="1:7" ht="15" customHeight="1" thickBot="1" x14ac:dyDescent="0.25">
      <c r="A46" s="23" t="s">
        <v>782</v>
      </c>
      <c r="B46" s="619" t="s">
        <v>1211</v>
      </c>
      <c r="C46" s="612" t="s">
        <v>2007</v>
      </c>
      <c r="D46" s="158">
        <v>120</v>
      </c>
      <c r="E46" s="158">
        <v>260</v>
      </c>
      <c r="F46" s="151">
        <f t="shared" ref="F46" si="13">E46-D46</f>
        <v>140</v>
      </c>
      <c r="G46" s="691"/>
    </row>
    <row r="47" spans="1:7" ht="15" customHeight="1" thickBot="1" x14ac:dyDescent="0.25">
      <c r="A47" s="158" t="s">
        <v>783</v>
      </c>
      <c r="B47" s="625" t="s">
        <v>1212</v>
      </c>
      <c r="C47" s="726" t="s">
        <v>1664</v>
      </c>
      <c r="D47" s="158">
        <v>10070</v>
      </c>
      <c r="E47" s="158">
        <v>10340</v>
      </c>
      <c r="F47" s="151">
        <f t="shared" ref="F47" si="14">E47-D47</f>
        <v>270</v>
      </c>
      <c r="G47" s="180"/>
    </row>
    <row r="48" spans="1:7" ht="15" customHeight="1" thickBot="1" x14ac:dyDescent="0.25">
      <c r="A48" s="22">
        <v>43</v>
      </c>
      <c r="B48" s="619" t="s">
        <v>1213</v>
      </c>
      <c r="C48" s="600" t="s">
        <v>1836</v>
      </c>
      <c r="D48" s="158">
        <v>25110</v>
      </c>
      <c r="E48" s="158">
        <v>25345</v>
      </c>
      <c r="F48" s="151">
        <f t="shared" si="10"/>
        <v>235</v>
      </c>
      <c r="G48" s="316"/>
    </row>
    <row r="49" spans="1:15" ht="15.75" customHeight="1" thickBot="1" x14ac:dyDescent="0.25">
      <c r="A49" s="22">
        <v>44</v>
      </c>
      <c r="B49" s="625" t="s">
        <v>1214</v>
      </c>
      <c r="C49" s="607" t="s">
        <v>1837</v>
      </c>
      <c r="D49" s="151">
        <v>34465</v>
      </c>
      <c r="E49" s="151">
        <v>34705</v>
      </c>
      <c r="F49" s="151">
        <f t="shared" si="10"/>
        <v>240</v>
      </c>
      <c r="G49" s="507"/>
      <c r="M49" t="s">
        <v>1359</v>
      </c>
    </row>
    <row r="50" spans="1:15" ht="15" customHeight="1" thickBot="1" x14ac:dyDescent="0.25">
      <c r="A50" s="21">
        <v>45</v>
      </c>
      <c r="B50" s="619" t="s">
        <v>1215</v>
      </c>
      <c r="C50" s="613" t="s">
        <v>1838</v>
      </c>
      <c r="D50" s="22">
        <v>18900</v>
      </c>
      <c r="E50" s="22">
        <v>19080</v>
      </c>
      <c r="F50" s="151">
        <f t="shared" si="10"/>
        <v>180</v>
      </c>
      <c r="G50" s="180"/>
    </row>
    <row r="51" spans="1:15" ht="15" customHeight="1" thickBot="1" x14ac:dyDescent="0.25">
      <c r="A51" s="30" t="s">
        <v>784</v>
      </c>
      <c r="B51" s="625" t="s">
        <v>1819</v>
      </c>
      <c r="C51" s="612" t="s">
        <v>1996</v>
      </c>
      <c r="D51" s="151">
        <v>1590</v>
      </c>
      <c r="E51" s="151">
        <v>1840</v>
      </c>
      <c r="F51" s="151">
        <f t="shared" ref="F51" si="15">E51-D51</f>
        <v>250</v>
      </c>
      <c r="G51" s="700"/>
    </row>
    <row r="52" spans="1:15" ht="16.5" customHeight="1" thickBot="1" x14ac:dyDescent="0.25">
      <c r="A52" s="21">
        <v>47</v>
      </c>
      <c r="B52" s="619" t="s">
        <v>1074</v>
      </c>
      <c r="C52" s="613" t="s">
        <v>1839</v>
      </c>
      <c r="D52" s="151">
        <v>22000</v>
      </c>
      <c r="E52" s="151">
        <v>22135</v>
      </c>
      <c r="F52" s="151">
        <f t="shared" ref="F52:F75" si="16">E52-D52</f>
        <v>135</v>
      </c>
      <c r="G52" s="182" t="s">
        <v>785</v>
      </c>
    </row>
    <row r="53" spans="1:15" ht="15" customHeight="1" thickBot="1" x14ac:dyDescent="0.25">
      <c r="A53" s="22">
        <v>48</v>
      </c>
      <c r="B53" s="625" t="s">
        <v>1216</v>
      </c>
      <c r="C53" s="607" t="s">
        <v>1840</v>
      </c>
      <c r="D53" s="151">
        <v>36405</v>
      </c>
      <c r="E53" s="151">
        <v>36495</v>
      </c>
      <c r="F53" s="151">
        <f t="shared" si="16"/>
        <v>90</v>
      </c>
    </row>
    <row r="54" spans="1:15" ht="15" customHeight="1" thickBot="1" x14ac:dyDescent="0.25">
      <c r="A54" s="21">
        <v>49</v>
      </c>
      <c r="B54" s="619" t="s">
        <v>1820</v>
      </c>
      <c r="C54" s="600" t="s">
        <v>1841</v>
      </c>
      <c r="D54" s="151">
        <v>41725</v>
      </c>
      <c r="E54" s="151">
        <v>42070</v>
      </c>
      <c r="F54" s="151">
        <f t="shared" si="16"/>
        <v>345</v>
      </c>
    </row>
    <row r="55" spans="1:15" ht="15" customHeight="1" thickBot="1" x14ac:dyDescent="0.25">
      <c r="A55" s="22">
        <v>50</v>
      </c>
      <c r="B55" s="619" t="s">
        <v>1217</v>
      </c>
      <c r="C55" s="599" t="s">
        <v>1842</v>
      </c>
      <c r="D55" s="151">
        <v>7840</v>
      </c>
      <c r="E55" s="151">
        <v>8080</v>
      </c>
      <c r="F55" s="151">
        <f t="shared" si="16"/>
        <v>240</v>
      </c>
      <c r="G55" s="32"/>
    </row>
    <row r="56" spans="1:15" ht="15.75" customHeight="1" thickBot="1" x14ac:dyDescent="0.25">
      <c r="A56" s="141" t="s">
        <v>786</v>
      </c>
      <c r="B56" s="619" t="s">
        <v>1218</v>
      </c>
      <c r="C56" s="598" t="s">
        <v>1843</v>
      </c>
      <c r="D56" s="276">
        <v>262385</v>
      </c>
      <c r="E56" s="276">
        <v>263250</v>
      </c>
      <c r="F56" s="22">
        <f t="shared" si="16"/>
        <v>865</v>
      </c>
    </row>
    <row r="57" spans="1:15" ht="15" customHeight="1" thickBot="1" x14ac:dyDescent="0.25">
      <c r="A57" s="23" t="s">
        <v>787</v>
      </c>
      <c r="B57" s="625" t="s">
        <v>1219</v>
      </c>
      <c r="C57" s="597" t="s">
        <v>1844</v>
      </c>
      <c r="D57" s="151">
        <v>31775</v>
      </c>
      <c r="E57" s="151">
        <v>31880</v>
      </c>
      <c r="F57" s="151">
        <f t="shared" si="16"/>
        <v>105</v>
      </c>
    </row>
    <row r="58" spans="1:15" ht="15" customHeight="1" thickBot="1" x14ac:dyDescent="0.25">
      <c r="A58" s="160" t="s">
        <v>788</v>
      </c>
      <c r="B58" s="619" t="s">
        <v>1220</v>
      </c>
      <c r="C58" s="597" t="s">
        <v>1977</v>
      </c>
      <c r="D58" s="25">
        <v>7430</v>
      </c>
      <c r="E58" s="25">
        <v>7735</v>
      </c>
      <c r="F58" s="151">
        <f t="shared" ref="F58" si="17">E58-D58</f>
        <v>305</v>
      </c>
      <c r="G58" s="297"/>
      <c r="O58" s="106"/>
    </row>
    <row r="59" spans="1:15" ht="15" customHeight="1" thickBot="1" x14ac:dyDescent="0.25">
      <c r="A59" s="160" t="s">
        <v>789</v>
      </c>
      <c r="B59" s="625" t="s">
        <v>1968</v>
      </c>
      <c r="C59" s="597" t="s">
        <v>1845</v>
      </c>
      <c r="D59" s="25">
        <v>66630</v>
      </c>
      <c r="E59" s="25">
        <v>66740</v>
      </c>
      <c r="F59" s="151">
        <f t="shared" si="16"/>
        <v>110</v>
      </c>
      <c r="G59" s="126"/>
    </row>
    <row r="60" spans="1:15" ht="15" customHeight="1" thickBot="1" x14ac:dyDescent="0.25">
      <c r="A60" s="160" t="s">
        <v>790</v>
      </c>
      <c r="B60" s="619" t="s">
        <v>1221</v>
      </c>
      <c r="C60" s="600" t="s">
        <v>1846</v>
      </c>
      <c r="D60" s="579"/>
      <c r="E60" s="579"/>
      <c r="F60" s="566">
        <v>176</v>
      </c>
      <c r="G60" s="700">
        <v>37120</v>
      </c>
    </row>
    <row r="61" spans="1:15" ht="15" customHeight="1" thickBot="1" x14ac:dyDescent="0.25">
      <c r="A61" s="23" t="s">
        <v>792</v>
      </c>
      <c r="B61" s="625" t="s">
        <v>1222</v>
      </c>
      <c r="C61" s="599" t="s">
        <v>1949</v>
      </c>
      <c r="D61" s="21">
        <v>3385</v>
      </c>
      <c r="E61" s="21">
        <v>3455</v>
      </c>
      <c r="F61" s="151">
        <f t="shared" ref="F61" si="18">E61-D61</f>
        <v>70</v>
      </c>
      <c r="G61" s="182" t="s">
        <v>791</v>
      </c>
    </row>
    <row r="62" spans="1:15" ht="15" customHeight="1" thickBot="1" x14ac:dyDescent="0.25">
      <c r="A62" s="23" t="s">
        <v>793</v>
      </c>
      <c r="B62" s="619" t="s">
        <v>1223</v>
      </c>
      <c r="C62" s="600" t="s">
        <v>1467</v>
      </c>
      <c r="D62" s="21">
        <v>8420</v>
      </c>
      <c r="E62" s="21">
        <v>8530</v>
      </c>
      <c r="F62" s="151">
        <f t="shared" ref="F62" si="19">E62-D62</f>
        <v>110</v>
      </c>
      <c r="G62" s="180"/>
    </row>
    <row r="63" spans="1:15" ht="15" customHeight="1" thickBot="1" x14ac:dyDescent="0.25">
      <c r="A63" s="23" t="s">
        <v>794</v>
      </c>
      <c r="B63" s="619" t="s">
        <v>1224</v>
      </c>
      <c r="C63" s="634" t="s">
        <v>1997</v>
      </c>
      <c r="D63" s="22">
        <v>1030</v>
      </c>
      <c r="E63" s="22">
        <v>1260</v>
      </c>
      <c r="F63" s="151">
        <f t="shared" ref="F63" si="20">E63-D63</f>
        <v>230</v>
      </c>
      <c r="G63" s="700"/>
    </row>
    <row r="64" spans="1:15" ht="15" customHeight="1" thickBot="1" x14ac:dyDescent="0.25">
      <c r="A64" s="149" t="s">
        <v>795</v>
      </c>
      <c r="B64" s="619" t="s">
        <v>1821</v>
      </c>
      <c r="C64" s="598" t="s">
        <v>1847</v>
      </c>
      <c r="D64" s="22">
        <v>19020</v>
      </c>
      <c r="E64" s="22">
        <v>19240</v>
      </c>
      <c r="F64" s="151">
        <f t="shared" si="16"/>
        <v>220</v>
      </c>
      <c r="G64" s="180"/>
    </row>
    <row r="65" spans="1:15" ht="15" customHeight="1" thickBot="1" x14ac:dyDescent="0.25">
      <c r="A65" s="149" t="s">
        <v>1608</v>
      </c>
      <c r="B65" s="625" t="s">
        <v>1225</v>
      </c>
      <c r="C65" s="597" t="s">
        <v>1605</v>
      </c>
      <c r="D65" s="276">
        <v>6735</v>
      </c>
      <c r="E65" s="276">
        <v>6855</v>
      </c>
      <c r="F65" s="151">
        <f t="shared" ref="F65" si="21">E65-D65</f>
        <v>120</v>
      </c>
      <c r="G65" s="126"/>
    </row>
    <row r="66" spans="1:15" ht="15" customHeight="1" thickBot="1" x14ac:dyDescent="0.25">
      <c r="A66" s="149" t="s">
        <v>796</v>
      </c>
      <c r="B66" s="619" t="s">
        <v>1226</v>
      </c>
      <c r="C66" s="613" t="s">
        <v>1848</v>
      </c>
      <c r="D66" s="276">
        <v>22900</v>
      </c>
      <c r="E66" s="276">
        <v>23130</v>
      </c>
      <c r="F66" s="151">
        <f t="shared" si="16"/>
        <v>230</v>
      </c>
      <c r="G66" s="229"/>
    </row>
    <row r="67" spans="1:15" ht="15" customHeight="1" thickBot="1" x14ac:dyDescent="0.25">
      <c r="A67" s="149" t="s">
        <v>797</v>
      </c>
      <c r="B67" s="625" t="s">
        <v>1227</v>
      </c>
      <c r="C67" s="597" t="s">
        <v>1592</v>
      </c>
      <c r="D67" s="276">
        <v>27985</v>
      </c>
      <c r="E67" s="276">
        <v>28305</v>
      </c>
      <c r="F67" s="151">
        <f t="shared" ref="F67" si="22">E67-D67</f>
        <v>320</v>
      </c>
      <c r="G67" s="230"/>
    </row>
    <row r="68" spans="1:15" ht="15" customHeight="1" thickBot="1" x14ac:dyDescent="0.25">
      <c r="A68" s="224" t="s">
        <v>798</v>
      </c>
      <c r="B68" s="619" t="s">
        <v>1228</v>
      </c>
      <c r="C68" s="608" t="s">
        <v>1670</v>
      </c>
      <c r="D68" s="151">
        <v>5635</v>
      </c>
      <c r="E68" s="151">
        <v>5715</v>
      </c>
      <c r="F68" s="151">
        <f t="shared" ref="F68" si="23">E68-D68</f>
        <v>80</v>
      </c>
      <c r="G68" s="126"/>
    </row>
    <row r="69" spans="1:15" ht="15" customHeight="1" thickBot="1" x14ac:dyDescent="0.25">
      <c r="A69" s="171" t="s">
        <v>799</v>
      </c>
      <c r="B69" s="625" t="s">
        <v>1229</v>
      </c>
      <c r="C69" s="595" t="s">
        <v>1849</v>
      </c>
      <c r="D69" s="579"/>
      <c r="E69" s="579"/>
      <c r="F69" s="566">
        <v>430</v>
      </c>
      <c r="G69" s="310">
        <v>58495</v>
      </c>
    </row>
    <row r="70" spans="1:15" ht="15" customHeight="1" thickBot="1" x14ac:dyDescent="0.25">
      <c r="A70" s="149" t="s">
        <v>800</v>
      </c>
      <c r="B70" s="619" t="s">
        <v>1230</v>
      </c>
      <c r="C70" s="613" t="s">
        <v>1007</v>
      </c>
      <c r="D70" s="154">
        <v>20455</v>
      </c>
      <c r="E70" s="154">
        <v>20505</v>
      </c>
      <c r="F70" s="151">
        <f t="shared" si="16"/>
        <v>50</v>
      </c>
      <c r="G70" s="143" t="s">
        <v>1008</v>
      </c>
    </row>
    <row r="71" spans="1:15" ht="15" customHeight="1" thickBot="1" x14ac:dyDescent="0.25">
      <c r="A71" s="149" t="s">
        <v>801</v>
      </c>
      <c r="B71" s="625" t="s">
        <v>1231</v>
      </c>
      <c r="C71" s="597" t="s">
        <v>802</v>
      </c>
      <c r="D71" s="21">
        <v>36000</v>
      </c>
      <c r="E71" s="21">
        <v>36250</v>
      </c>
      <c r="F71" s="151">
        <f t="shared" si="16"/>
        <v>250</v>
      </c>
    </row>
    <row r="72" spans="1:15" ht="14.25" customHeight="1" thickBot="1" x14ac:dyDescent="0.25">
      <c r="A72" s="149" t="s">
        <v>803</v>
      </c>
      <c r="B72" s="619" t="s">
        <v>1232</v>
      </c>
      <c r="C72" s="613" t="s">
        <v>1850</v>
      </c>
      <c r="D72" s="22">
        <v>32670</v>
      </c>
      <c r="E72" s="22">
        <v>32885</v>
      </c>
      <c r="F72" s="151">
        <f t="shared" si="16"/>
        <v>215</v>
      </c>
      <c r="G72" s="316"/>
    </row>
    <row r="73" spans="1:15" ht="15" customHeight="1" thickBot="1" x14ac:dyDescent="0.25">
      <c r="A73" s="149" t="s">
        <v>804</v>
      </c>
      <c r="B73" s="619" t="s">
        <v>1233</v>
      </c>
      <c r="C73" s="612" t="s">
        <v>1539</v>
      </c>
      <c r="D73" s="22">
        <v>3925</v>
      </c>
      <c r="E73" s="22">
        <v>3930</v>
      </c>
      <c r="F73" s="151">
        <f t="shared" ref="F73" si="24">E73-D73</f>
        <v>5</v>
      </c>
    </row>
    <row r="74" spans="1:15" ht="15" customHeight="1" thickBot="1" x14ac:dyDescent="0.25">
      <c r="A74" s="149" t="s">
        <v>1556</v>
      </c>
      <c r="B74" s="722" t="s">
        <v>1234</v>
      </c>
      <c r="C74" s="149" t="s">
        <v>1971</v>
      </c>
      <c r="D74" s="22">
        <v>7025</v>
      </c>
      <c r="E74" s="22">
        <v>7270</v>
      </c>
      <c r="F74" s="151">
        <f t="shared" ref="F74" si="25">E74-D74</f>
        <v>245</v>
      </c>
      <c r="G74" s="832" t="s">
        <v>1972</v>
      </c>
      <c r="H74" s="833"/>
      <c r="I74" s="833"/>
      <c r="J74" s="833"/>
      <c r="K74" s="833"/>
      <c r="L74" s="833"/>
      <c r="M74" s="833"/>
      <c r="N74" s="833"/>
      <c r="O74" s="833"/>
    </row>
    <row r="75" spans="1:15" ht="15" customHeight="1" thickBot="1" x14ac:dyDescent="0.25">
      <c r="A75" s="149" t="s">
        <v>805</v>
      </c>
      <c r="B75" s="637" t="s">
        <v>1235</v>
      </c>
      <c r="C75" s="612" t="s">
        <v>1856</v>
      </c>
      <c r="D75" s="276">
        <v>5385</v>
      </c>
      <c r="E75" s="276">
        <v>5510</v>
      </c>
      <c r="F75" s="151">
        <f t="shared" si="16"/>
        <v>125</v>
      </c>
      <c r="G75" s="568" t="s">
        <v>1586</v>
      </c>
    </row>
    <row r="76" spans="1:15" ht="15" customHeight="1" thickBot="1" x14ac:dyDescent="0.25">
      <c r="A76" s="23" t="s">
        <v>806</v>
      </c>
      <c r="B76" s="625" t="s">
        <v>1236</v>
      </c>
      <c r="C76" s="612" t="s">
        <v>1857</v>
      </c>
      <c r="D76" s="22">
        <v>56535</v>
      </c>
      <c r="E76" s="22">
        <v>57305</v>
      </c>
      <c r="F76" s="151">
        <f>E76-D76</f>
        <v>770</v>
      </c>
      <c r="G76" s="349"/>
    </row>
    <row r="77" spans="1:15" ht="15" customHeight="1" thickBot="1" x14ac:dyDescent="0.25">
      <c r="A77" s="149" t="s">
        <v>807</v>
      </c>
      <c r="B77" s="619" t="s">
        <v>1390</v>
      </c>
      <c r="C77" s="638" t="s">
        <v>1858</v>
      </c>
      <c r="D77" s="22">
        <v>12040</v>
      </c>
      <c r="E77" s="22">
        <v>12150</v>
      </c>
      <c r="F77" s="151">
        <f t="shared" ref="F77:F82" si="26">E77-D77</f>
        <v>110</v>
      </c>
      <c r="G77" s="182"/>
    </row>
    <row r="78" spans="1:15" ht="15" customHeight="1" thickBot="1" x14ac:dyDescent="0.25">
      <c r="A78" s="23" t="s">
        <v>809</v>
      </c>
      <c r="B78" s="625" t="s">
        <v>1237</v>
      </c>
      <c r="C78" s="612" t="s">
        <v>1859</v>
      </c>
      <c r="D78" s="276">
        <v>11995</v>
      </c>
      <c r="E78" s="276">
        <v>12125</v>
      </c>
      <c r="F78" s="151">
        <f t="shared" si="26"/>
        <v>130</v>
      </c>
      <c r="G78" s="182" t="s">
        <v>808</v>
      </c>
    </row>
    <row r="79" spans="1:15" ht="15" customHeight="1" thickBot="1" x14ac:dyDescent="0.25">
      <c r="A79" s="149" t="s">
        <v>810</v>
      </c>
      <c r="B79" s="619" t="s">
        <v>1238</v>
      </c>
      <c r="C79" s="639" t="s">
        <v>1667</v>
      </c>
      <c r="D79" s="22">
        <v>8710</v>
      </c>
      <c r="E79" s="22">
        <v>8905</v>
      </c>
      <c r="F79" s="151">
        <f t="shared" si="26"/>
        <v>195</v>
      </c>
      <c r="G79" s="496"/>
    </row>
    <row r="80" spans="1:15" ht="15" customHeight="1" thickBot="1" x14ac:dyDescent="0.25">
      <c r="A80" s="23" t="s">
        <v>811</v>
      </c>
      <c r="B80" s="625" t="s">
        <v>1239</v>
      </c>
      <c r="C80" s="604" t="s">
        <v>1682</v>
      </c>
      <c r="D80" s="22">
        <v>7070</v>
      </c>
      <c r="E80" s="22">
        <v>7280</v>
      </c>
      <c r="F80" s="151">
        <f t="shared" ref="F80" si="27">E80-D80</f>
        <v>210</v>
      </c>
      <c r="G80" s="590" t="s">
        <v>1681</v>
      </c>
    </row>
    <row r="81" spans="1:10" ht="15" customHeight="1" thickBot="1" x14ac:dyDescent="0.25">
      <c r="A81" s="149" t="s">
        <v>812</v>
      </c>
      <c r="B81" s="619" t="s">
        <v>1233</v>
      </c>
      <c r="C81" s="639" t="s">
        <v>1860</v>
      </c>
      <c r="D81" s="22">
        <v>10395</v>
      </c>
      <c r="E81" s="22">
        <v>10490</v>
      </c>
      <c r="F81" s="151">
        <f t="shared" si="26"/>
        <v>95</v>
      </c>
    </row>
    <row r="82" spans="1:10" ht="15" customHeight="1" thickBot="1" x14ac:dyDescent="0.25">
      <c r="A82" s="23" t="s">
        <v>813</v>
      </c>
      <c r="B82" s="625" t="s">
        <v>1240</v>
      </c>
      <c r="C82" s="604" t="s">
        <v>1861</v>
      </c>
      <c r="D82" s="22">
        <v>2085</v>
      </c>
      <c r="E82" s="22">
        <v>2140</v>
      </c>
      <c r="F82" s="151">
        <f t="shared" si="26"/>
        <v>55</v>
      </c>
      <c r="G82" s="573"/>
    </row>
    <row r="83" spans="1:10" ht="17.25" customHeight="1" thickBot="1" x14ac:dyDescent="0.25">
      <c r="A83" s="149" t="s">
        <v>814</v>
      </c>
      <c r="B83" s="619" t="s">
        <v>1241</v>
      </c>
      <c r="C83" s="639" t="s">
        <v>1862</v>
      </c>
      <c r="D83" s="22">
        <v>15580</v>
      </c>
      <c r="E83" s="22">
        <v>15740</v>
      </c>
      <c r="F83" s="151">
        <f t="shared" ref="F83:F103" si="28">E83-D83</f>
        <v>160</v>
      </c>
      <c r="G83" s="460"/>
    </row>
    <row r="84" spans="1:10" ht="15" customHeight="1" thickBot="1" x14ac:dyDescent="0.25">
      <c r="A84" s="149" t="s">
        <v>815</v>
      </c>
      <c r="B84" s="625" t="s">
        <v>1242</v>
      </c>
      <c r="C84" s="604" t="s">
        <v>1609</v>
      </c>
      <c r="D84" s="22">
        <v>100</v>
      </c>
      <c r="E84" s="22">
        <v>100</v>
      </c>
      <c r="F84" s="579">
        <f t="shared" ref="F84" si="29">E84-D84</f>
        <v>0</v>
      </c>
      <c r="G84" s="573" t="s">
        <v>1586</v>
      </c>
    </row>
    <row r="85" spans="1:10" ht="15" customHeight="1" thickBot="1" x14ac:dyDescent="0.25">
      <c r="A85" s="149" t="s">
        <v>816</v>
      </c>
      <c r="B85" s="619" t="s">
        <v>1243</v>
      </c>
      <c r="C85" s="612" t="s">
        <v>955</v>
      </c>
      <c r="D85" s="22">
        <v>25410</v>
      </c>
      <c r="E85" s="22">
        <v>25515</v>
      </c>
      <c r="F85" s="151">
        <f t="shared" si="28"/>
        <v>105</v>
      </c>
      <c r="G85" s="540"/>
    </row>
    <row r="86" spans="1:10" ht="14.25" customHeight="1" thickBot="1" x14ac:dyDescent="0.25">
      <c r="A86" s="23" t="s">
        <v>817</v>
      </c>
      <c r="B86" s="640" t="s">
        <v>1244</v>
      </c>
      <c r="C86" s="641" t="s">
        <v>1863</v>
      </c>
      <c r="D86" s="22">
        <v>27180</v>
      </c>
      <c r="E86" s="22">
        <v>27240</v>
      </c>
      <c r="F86" s="151">
        <f t="shared" si="28"/>
        <v>60</v>
      </c>
      <c r="G86" s="316"/>
    </row>
    <row r="87" spans="1:10" ht="15" customHeight="1" thickBot="1" x14ac:dyDescent="0.25">
      <c r="A87" s="296" t="s">
        <v>818</v>
      </c>
      <c r="B87" s="636" t="s">
        <v>1851</v>
      </c>
      <c r="C87" s="642" t="s">
        <v>1864</v>
      </c>
      <c r="D87" s="276">
        <v>8670</v>
      </c>
      <c r="E87" s="276">
        <v>8730</v>
      </c>
      <c r="F87" s="151">
        <f t="shared" si="28"/>
        <v>60</v>
      </c>
      <c r="G87" s="285" t="s">
        <v>1045</v>
      </c>
    </row>
    <row r="88" spans="1:10" ht="15" customHeight="1" thickBot="1" x14ac:dyDescent="0.25">
      <c r="A88" s="149" t="s">
        <v>819</v>
      </c>
      <c r="B88" s="625" t="s">
        <v>1245</v>
      </c>
      <c r="C88" s="643" t="s">
        <v>1865</v>
      </c>
      <c r="D88" s="22">
        <v>3010</v>
      </c>
      <c r="E88" s="22">
        <v>3015</v>
      </c>
      <c r="F88" s="151">
        <f t="shared" si="28"/>
        <v>5</v>
      </c>
      <c r="G88" s="460"/>
    </row>
    <row r="89" spans="1:10" ht="15" customHeight="1" thickBot="1" x14ac:dyDescent="0.25">
      <c r="A89" s="149" t="s">
        <v>1674</v>
      </c>
      <c r="B89" s="619" t="s">
        <v>1246</v>
      </c>
      <c r="C89" s="638" t="s">
        <v>1866</v>
      </c>
      <c r="D89" s="22">
        <v>36025</v>
      </c>
      <c r="E89" s="22">
        <v>37150</v>
      </c>
      <c r="F89" s="151">
        <f t="shared" ref="F89" si="30">E89-D89</f>
        <v>1125</v>
      </c>
      <c r="G89" s="460"/>
    </row>
    <row r="90" spans="1:10" ht="15" customHeight="1" thickBot="1" x14ac:dyDescent="0.25">
      <c r="A90" s="23" t="s">
        <v>820</v>
      </c>
      <c r="B90" s="625" t="s">
        <v>1247</v>
      </c>
      <c r="C90" s="607" t="s">
        <v>1867</v>
      </c>
      <c r="D90" s="276">
        <v>27225</v>
      </c>
      <c r="E90" s="276">
        <v>27280</v>
      </c>
      <c r="F90" s="151">
        <f t="shared" si="28"/>
        <v>55</v>
      </c>
      <c r="G90" s="523"/>
    </row>
    <row r="91" spans="1:10" ht="14.25" customHeight="1" thickBot="1" x14ac:dyDescent="0.25">
      <c r="A91" s="165" t="s">
        <v>821</v>
      </c>
      <c r="B91" s="619" t="s">
        <v>1248</v>
      </c>
      <c r="C91" s="644" t="s">
        <v>1868</v>
      </c>
      <c r="D91" s="151">
        <v>66420</v>
      </c>
      <c r="E91" s="151">
        <v>67140</v>
      </c>
      <c r="F91" s="151">
        <f t="shared" si="28"/>
        <v>720</v>
      </c>
    </row>
    <row r="92" spans="1:10" ht="15" customHeight="1" thickBot="1" x14ac:dyDescent="0.25">
      <c r="A92" s="23" t="s">
        <v>822</v>
      </c>
      <c r="B92" s="625" t="s">
        <v>1249</v>
      </c>
      <c r="C92" s="607" t="s">
        <v>1869</v>
      </c>
      <c r="D92" s="22">
        <v>39970</v>
      </c>
      <c r="E92" s="22">
        <v>40295</v>
      </c>
      <c r="F92" s="151">
        <f t="shared" si="28"/>
        <v>325</v>
      </c>
      <c r="G92" s="460"/>
    </row>
    <row r="93" spans="1:10" ht="15" customHeight="1" thickBot="1" x14ac:dyDescent="0.25">
      <c r="A93" s="149" t="s">
        <v>823</v>
      </c>
      <c r="B93" s="619" t="s">
        <v>1250</v>
      </c>
      <c r="C93" s="645" t="s">
        <v>1870</v>
      </c>
      <c r="D93" s="22"/>
      <c r="E93" s="22"/>
      <c r="F93" s="566">
        <v>220</v>
      </c>
      <c r="G93">
        <v>22515</v>
      </c>
    </row>
    <row r="94" spans="1:10" ht="15" customHeight="1" thickBot="1" x14ac:dyDescent="0.25">
      <c r="A94" s="23" t="s">
        <v>824</v>
      </c>
      <c r="B94" s="625" t="s">
        <v>1251</v>
      </c>
      <c r="C94" s="631" t="s">
        <v>1999</v>
      </c>
      <c r="D94" s="22">
        <v>1640</v>
      </c>
      <c r="E94" s="22">
        <v>1910</v>
      </c>
      <c r="F94" s="151">
        <f t="shared" si="28"/>
        <v>270</v>
      </c>
      <c r="G94" s="316"/>
    </row>
    <row r="95" spans="1:10" ht="15" customHeight="1" thickBot="1" x14ac:dyDescent="0.25">
      <c r="A95" s="149" t="s">
        <v>1378</v>
      </c>
      <c r="B95" s="619" t="s">
        <v>1252</v>
      </c>
      <c r="C95" s="638" t="s">
        <v>1871</v>
      </c>
      <c r="D95" s="22">
        <v>20110</v>
      </c>
      <c r="E95" s="22">
        <v>20455</v>
      </c>
      <c r="F95" s="151">
        <f t="shared" si="28"/>
        <v>345</v>
      </c>
      <c r="G95" s="212"/>
      <c r="H95" s="117"/>
      <c r="I95" s="117"/>
      <c r="J95" s="117"/>
    </row>
    <row r="96" spans="1:10" ht="15" customHeight="1" thickBot="1" x14ac:dyDescent="0.25">
      <c r="A96" s="149" t="s">
        <v>825</v>
      </c>
      <c r="B96" s="625" t="s">
        <v>1253</v>
      </c>
      <c r="C96" s="631" t="s">
        <v>1593</v>
      </c>
      <c r="D96" s="22">
        <v>8570</v>
      </c>
      <c r="E96" s="22">
        <v>8960</v>
      </c>
      <c r="F96" s="151">
        <f t="shared" ref="F96" si="31">E96-D96</f>
        <v>390</v>
      </c>
      <c r="G96" s="108"/>
    </row>
    <row r="97" spans="1:15" ht="15" customHeight="1" thickBot="1" x14ac:dyDescent="0.25">
      <c r="A97" s="149" t="s">
        <v>1601</v>
      </c>
      <c r="B97" s="619" t="s">
        <v>1254</v>
      </c>
      <c r="C97" s="645" t="s">
        <v>1470</v>
      </c>
      <c r="D97" s="22">
        <v>34100</v>
      </c>
      <c r="E97" s="22">
        <v>34345</v>
      </c>
      <c r="F97" s="151">
        <f t="shared" ref="F97" si="32">E97-D97</f>
        <v>245</v>
      </c>
      <c r="G97" s="32"/>
    </row>
    <row r="98" spans="1:15" ht="15" customHeight="1" thickBot="1" x14ac:dyDescent="0.25">
      <c r="A98" s="23" t="s">
        <v>826</v>
      </c>
      <c r="B98" s="625" t="s">
        <v>1255</v>
      </c>
      <c r="C98" s="607" t="s">
        <v>1872</v>
      </c>
      <c r="D98" s="22">
        <v>8305</v>
      </c>
      <c r="E98" s="22">
        <v>8370</v>
      </c>
      <c r="F98" s="151">
        <f t="shared" si="28"/>
        <v>65</v>
      </c>
      <c r="G98" s="496"/>
    </row>
    <row r="99" spans="1:15" ht="15" customHeight="1" thickBot="1" x14ac:dyDescent="0.25">
      <c r="A99" s="187" t="s">
        <v>827</v>
      </c>
      <c r="B99" s="619" t="s">
        <v>1256</v>
      </c>
      <c r="C99" s="646" t="s">
        <v>1873</v>
      </c>
      <c r="D99" s="22">
        <v>44480</v>
      </c>
      <c r="E99" s="22">
        <v>45040</v>
      </c>
      <c r="F99" s="151">
        <f>E99-D99</f>
        <v>560</v>
      </c>
      <c r="G99" s="826" t="s">
        <v>962</v>
      </c>
    </row>
    <row r="100" spans="1:15" ht="15" customHeight="1" thickBot="1" x14ac:dyDescent="0.25">
      <c r="A100" s="187" t="s">
        <v>828</v>
      </c>
      <c r="B100" s="625" t="s">
        <v>1257</v>
      </c>
      <c r="C100" s="612" t="s">
        <v>1874</v>
      </c>
      <c r="D100" s="22">
        <v>30800</v>
      </c>
      <c r="E100" s="22">
        <v>30955</v>
      </c>
      <c r="F100" s="151">
        <f t="shared" si="28"/>
        <v>155</v>
      </c>
      <c r="G100" s="827"/>
    </row>
    <row r="101" spans="1:15" ht="15" customHeight="1" thickBot="1" x14ac:dyDescent="0.25">
      <c r="A101" s="187" t="s">
        <v>829</v>
      </c>
      <c r="B101" s="619" t="s">
        <v>1258</v>
      </c>
      <c r="C101" s="639" t="s">
        <v>1875</v>
      </c>
      <c r="D101" s="22">
        <v>30635</v>
      </c>
      <c r="E101" s="22">
        <v>31110</v>
      </c>
      <c r="F101" s="151">
        <f t="shared" ref="F101" si="33">E101-D101</f>
        <v>475</v>
      </c>
      <c r="G101" s="827"/>
    </row>
    <row r="102" spans="1:15" ht="15" customHeight="1" thickBot="1" x14ac:dyDescent="0.25">
      <c r="A102" s="187" t="s">
        <v>830</v>
      </c>
      <c r="B102" s="625" t="s">
        <v>1259</v>
      </c>
      <c r="C102" s="607" t="s">
        <v>1876</v>
      </c>
      <c r="D102" s="22">
        <v>17185</v>
      </c>
      <c r="E102" s="22">
        <v>17465</v>
      </c>
      <c r="F102" s="151">
        <f t="shared" ref="F102" si="34">E102-D102</f>
        <v>280</v>
      </c>
      <c r="G102" s="828"/>
    </row>
    <row r="103" spans="1:15" ht="16.5" customHeight="1" thickBot="1" x14ac:dyDescent="0.25">
      <c r="A103" s="149" t="s">
        <v>831</v>
      </c>
      <c r="B103" s="636" t="s">
        <v>1852</v>
      </c>
      <c r="C103" s="647" t="s">
        <v>1877</v>
      </c>
      <c r="D103" s="22">
        <v>14465</v>
      </c>
      <c r="E103" s="22">
        <v>14630</v>
      </c>
      <c r="F103" s="151">
        <f t="shared" si="28"/>
        <v>165</v>
      </c>
      <c r="G103" s="344"/>
    </row>
    <row r="104" spans="1:15" ht="15" customHeight="1" thickBot="1" x14ac:dyDescent="0.25">
      <c r="A104" s="23" t="s">
        <v>832</v>
      </c>
      <c r="B104" s="625" t="s">
        <v>1260</v>
      </c>
      <c r="C104" s="607" t="s">
        <v>1878</v>
      </c>
      <c r="D104" s="151">
        <v>23780</v>
      </c>
      <c r="E104" s="151">
        <v>23840</v>
      </c>
      <c r="F104" s="151">
        <f t="shared" ref="F104:F126" si="35">E104-D104</f>
        <v>60</v>
      </c>
    </row>
    <row r="105" spans="1:15" ht="15" customHeight="1" thickBot="1" x14ac:dyDescent="0.25">
      <c r="A105" s="23" t="s">
        <v>833</v>
      </c>
      <c r="B105" s="619" t="s">
        <v>1261</v>
      </c>
      <c r="C105" s="645" t="s">
        <v>1671</v>
      </c>
      <c r="D105" s="151">
        <v>4210</v>
      </c>
      <c r="E105" s="151">
        <v>4340</v>
      </c>
      <c r="F105" s="151">
        <f t="shared" ref="F105" si="36">E105-D105</f>
        <v>130</v>
      </c>
      <c r="G105" s="126"/>
    </row>
    <row r="106" spans="1:15" ht="15" customHeight="1" thickBot="1" x14ac:dyDescent="0.25">
      <c r="A106" s="141" t="s">
        <v>834</v>
      </c>
      <c r="B106" s="625" t="s">
        <v>1262</v>
      </c>
      <c r="C106" s="648" t="s">
        <v>1613</v>
      </c>
      <c r="D106" s="28">
        <v>9085</v>
      </c>
      <c r="E106" s="28">
        <v>9245</v>
      </c>
      <c r="F106" s="151">
        <f t="shared" ref="F106" si="37">E106-D106</f>
        <v>160</v>
      </c>
    </row>
    <row r="107" spans="1:15" ht="15" customHeight="1" thickBot="1" x14ac:dyDescent="0.25">
      <c r="A107" s="141" t="s">
        <v>835</v>
      </c>
      <c r="B107" s="619" t="s">
        <v>1263</v>
      </c>
      <c r="C107" s="650" t="s">
        <v>1594</v>
      </c>
      <c r="D107" s="28">
        <v>5480</v>
      </c>
      <c r="E107" s="28">
        <v>5480</v>
      </c>
      <c r="F107" s="579">
        <f t="shared" ref="F107" si="38">E107-D107</f>
        <v>0</v>
      </c>
      <c r="G107" s="573" t="s">
        <v>1586</v>
      </c>
    </row>
    <row r="108" spans="1:15" ht="15.75" customHeight="1" thickBot="1" x14ac:dyDescent="0.25">
      <c r="A108" s="188" t="s">
        <v>836</v>
      </c>
      <c r="B108" s="649" t="s">
        <v>1853</v>
      </c>
      <c r="C108" s="597" t="s">
        <v>1879</v>
      </c>
      <c r="D108" s="673">
        <v>97785</v>
      </c>
      <c r="E108" s="673">
        <v>98055</v>
      </c>
      <c r="F108" s="579">
        <f t="shared" si="35"/>
        <v>270</v>
      </c>
      <c r="G108" s="660" t="s">
        <v>962</v>
      </c>
    </row>
    <row r="109" spans="1:15" ht="15" customHeight="1" thickBot="1" x14ac:dyDescent="0.25">
      <c r="A109" s="187" t="s">
        <v>837</v>
      </c>
      <c r="B109" s="619" t="s">
        <v>1264</v>
      </c>
      <c r="C109" s="647" t="s">
        <v>1880</v>
      </c>
      <c r="D109" s="692">
        <v>35110</v>
      </c>
      <c r="E109" s="692">
        <v>35150</v>
      </c>
      <c r="F109" s="579">
        <f t="shared" si="35"/>
        <v>40</v>
      </c>
      <c r="G109" s="714"/>
    </row>
    <row r="110" spans="1:15" ht="16.5" customHeight="1" thickBot="1" x14ac:dyDescent="0.25">
      <c r="A110" s="188" t="s">
        <v>838</v>
      </c>
      <c r="B110" s="625" t="s">
        <v>1265</v>
      </c>
      <c r="C110" s="599" t="s">
        <v>1677</v>
      </c>
      <c r="D110" s="170">
        <v>14380</v>
      </c>
      <c r="E110" s="170">
        <v>14930</v>
      </c>
      <c r="F110" s="151">
        <f t="shared" ref="F110" si="39">E110-D110</f>
        <v>550</v>
      </c>
      <c r="G110" s="586" t="s">
        <v>1676</v>
      </c>
    </row>
    <row r="111" spans="1:15" ht="15" customHeight="1" thickBot="1" x14ac:dyDescent="0.25">
      <c r="A111" s="187" t="s">
        <v>839</v>
      </c>
      <c r="B111" s="636" t="s">
        <v>1854</v>
      </c>
      <c r="C111" s="644" t="s">
        <v>1881</v>
      </c>
      <c r="D111" s="579">
        <v>26195</v>
      </c>
      <c r="E111" s="579">
        <v>26770</v>
      </c>
      <c r="F111" s="151">
        <f>E111-D111</f>
        <v>575</v>
      </c>
      <c r="G111" s="587"/>
    </row>
    <row r="112" spans="1:15" ht="15" customHeight="1" thickBot="1" x14ac:dyDescent="0.25">
      <c r="A112" s="160" t="s">
        <v>1662</v>
      </c>
      <c r="B112" s="625" t="s">
        <v>1651</v>
      </c>
      <c r="C112" s="599" t="s">
        <v>1650</v>
      </c>
      <c r="D112" s="22">
        <v>5240</v>
      </c>
      <c r="E112" s="22">
        <v>5415</v>
      </c>
      <c r="F112" s="151">
        <f>E112-D112</f>
        <v>175</v>
      </c>
      <c r="G112" s="182" t="s">
        <v>840</v>
      </c>
      <c r="O112" s="496"/>
    </row>
    <row r="113" spans="1:7" ht="15" customHeight="1" thickBot="1" x14ac:dyDescent="0.25">
      <c r="A113" s="160" t="s">
        <v>841</v>
      </c>
      <c r="B113" s="619" t="s">
        <v>1267</v>
      </c>
      <c r="C113" s="644" t="s">
        <v>1882</v>
      </c>
      <c r="D113" s="22">
        <v>19965</v>
      </c>
      <c r="E113" s="22">
        <v>19970</v>
      </c>
      <c r="F113" s="151">
        <f>E113-D113</f>
        <v>5</v>
      </c>
    </row>
    <row r="114" spans="1:7" ht="15" customHeight="1" thickBot="1" x14ac:dyDescent="0.25">
      <c r="A114" s="160" t="s">
        <v>1602</v>
      </c>
      <c r="B114" s="649" t="s">
        <v>1855</v>
      </c>
      <c r="C114" s="597" t="s">
        <v>1595</v>
      </c>
      <c r="D114" s="151">
        <v>11610</v>
      </c>
      <c r="E114" s="151">
        <v>11870</v>
      </c>
      <c r="F114" s="151">
        <f t="shared" ref="F114" si="40">E114-D114</f>
        <v>260</v>
      </c>
    </row>
    <row r="115" spans="1:7" ht="15" customHeight="1" thickBot="1" x14ac:dyDescent="0.25">
      <c r="A115" s="149" t="s">
        <v>842</v>
      </c>
      <c r="B115" s="619" t="s">
        <v>1268</v>
      </c>
      <c r="C115" s="644" t="s">
        <v>1883</v>
      </c>
      <c r="D115" s="151">
        <v>46945</v>
      </c>
      <c r="E115" s="151">
        <v>47190</v>
      </c>
      <c r="F115" s="151">
        <f t="shared" ref="F115" si="41">E115-D115</f>
        <v>245</v>
      </c>
    </row>
    <row r="116" spans="1:7" ht="15" customHeight="1" thickBot="1" x14ac:dyDescent="0.25">
      <c r="A116" s="141" t="s">
        <v>843</v>
      </c>
      <c r="B116" s="625" t="s">
        <v>1269</v>
      </c>
      <c r="C116" s="648" t="s">
        <v>1884</v>
      </c>
      <c r="D116" s="21">
        <v>35700</v>
      </c>
      <c r="E116" s="21">
        <v>36100</v>
      </c>
      <c r="F116" s="151">
        <f t="shared" si="35"/>
        <v>400</v>
      </c>
    </row>
    <row r="117" spans="1:7" ht="15" customHeight="1" thickBot="1" x14ac:dyDescent="0.25">
      <c r="A117" s="141" t="s">
        <v>844</v>
      </c>
      <c r="B117" s="619" t="s">
        <v>1587</v>
      </c>
      <c r="C117" s="650" t="s">
        <v>1885</v>
      </c>
      <c r="D117" s="28">
        <v>96200</v>
      </c>
      <c r="E117" s="28">
        <v>96485</v>
      </c>
      <c r="F117" s="151">
        <f t="shared" si="35"/>
        <v>285</v>
      </c>
      <c r="G117" s="523"/>
    </row>
    <row r="118" spans="1:7" ht="15" customHeight="1" thickBot="1" x14ac:dyDescent="0.25">
      <c r="A118" s="169" t="s">
        <v>845</v>
      </c>
      <c r="B118" s="625" t="s">
        <v>1374</v>
      </c>
      <c r="C118" s="599" t="s">
        <v>1886</v>
      </c>
      <c r="D118" s="151">
        <v>40375</v>
      </c>
      <c r="E118" s="151">
        <v>40670</v>
      </c>
      <c r="F118" s="151">
        <f t="shared" si="35"/>
        <v>295</v>
      </c>
      <c r="G118" s="298"/>
    </row>
    <row r="119" spans="1:7" ht="15" customHeight="1" thickBot="1" x14ac:dyDescent="0.25">
      <c r="A119" s="23" t="s">
        <v>846</v>
      </c>
      <c r="B119" s="619" t="s">
        <v>1270</v>
      </c>
      <c r="C119" s="704" t="s">
        <v>1984</v>
      </c>
      <c r="D119" s="151">
        <v>2295</v>
      </c>
      <c r="E119" s="151">
        <v>2455</v>
      </c>
      <c r="F119" s="151">
        <f t="shared" ref="F119" si="42">E119-D119</f>
        <v>160</v>
      </c>
      <c r="G119" s="126"/>
    </row>
    <row r="120" spans="1:7" ht="15" customHeight="1" thickBot="1" x14ac:dyDescent="0.25">
      <c r="A120" s="23" t="s">
        <v>847</v>
      </c>
      <c r="B120" s="651" t="s">
        <v>1887</v>
      </c>
      <c r="C120" s="654" t="s">
        <v>1899</v>
      </c>
      <c r="D120" s="151">
        <v>86985</v>
      </c>
      <c r="E120" s="151">
        <v>87175</v>
      </c>
      <c r="F120" s="151">
        <f t="shared" si="35"/>
        <v>190</v>
      </c>
      <c r="G120" t="s">
        <v>492</v>
      </c>
    </row>
    <row r="121" spans="1:7" s="8" customFormat="1" ht="13.5" customHeight="1" thickBot="1" x14ac:dyDescent="0.25">
      <c r="A121" s="160" t="s">
        <v>848</v>
      </c>
      <c r="B121" s="635" t="s">
        <v>1888</v>
      </c>
      <c r="C121" s="597" t="s">
        <v>1900</v>
      </c>
      <c r="D121" s="276">
        <v>83645</v>
      </c>
      <c r="E121" s="276">
        <v>83865</v>
      </c>
      <c r="F121" s="151">
        <f t="shared" si="35"/>
        <v>220</v>
      </c>
      <c r="G121" s="189" t="s">
        <v>979</v>
      </c>
    </row>
    <row r="122" spans="1:7" ht="15" customHeight="1" thickBot="1" x14ac:dyDescent="0.25">
      <c r="A122" s="23" t="s">
        <v>849</v>
      </c>
      <c r="B122" s="651" t="s">
        <v>1271</v>
      </c>
      <c r="C122" s="647" t="s">
        <v>1901</v>
      </c>
      <c r="D122" s="151">
        <v>15805</v>
      </c>
      <c r="E122" s="151">
        <v>15810</v>
      </c>
      <c r="F122" s="151">
        <f t="shared" si="35"/>
        <v>5</v>
      </c>
      <c r="G122" s="349" t="s">
        <v>1396</v>
      </c>
    </row>
    <row r="123" spans="1:7" ht="12.75" customHeight="1" thickBot="1" x14ac:dyDescent="0.25">
      <c r="A123" s="23" t="s">
        <v>850</v>
      </c>
      <c r="B123" s="635" t="s">
        <v>1272</v>
      </c>
      <c r="C123" s="599" t="s">
        <v>1902</v>
      </c>
      <c r="D123" s="151">
        <v>5150</v>
      </c>
      <c r="E123" s="151">
        <v>5225</v>
      </c>
      <c r="F123" s="151">
        <f t="shared" ref="F123" si="43">E123-D123</f>
        <v>75</v>
      </c>
    </row>
    <row r="124" spans="1:7" ht="15" customHeight="1" thickBot="1" x14ac:dyDescent="0.25">
      <c r="A124" s="23" t="s">
        <v>851</v>
      </c>
      <c r="B124" s="651" t="s">
        <v>1273</v>
      </c>
      <c r="C124" s="644" t="s">
        <v>1610</v>
      </c>
      <c r="D124" s="151">
        <v>8640</v>
      </c>
      <c r="E124" s="151">
        <v>8740</v>
      </c>
      <c r="F124" s="151">
        <f t="shared" ref="F124" si="44">E124-D124</f>
        <v>100</v>
      </c>
    </row>
    <row r="125" spans="1:7" ht="12.75" customHeight="1" thickBot="1" x14ac:dyDescent="0.25">
      <c r="A125" s="14" t="s">
        <v>852</v>
      </c>
      <c r="B125" s="635" t="s">
        <v>1274</v>
      </c>
      <c r="C125" s="597" t="s">
        <v>1903</v>
      </c>
      <c r="D125" s="151">
        <v>9830</v>
      </c>
      <c r="E125" s="151">
        <v>10055</v>
      </c>
      <c r="F125" s="151">
        <f t="shared" si="35"/>
        <v>225</v>
      </c>
    </row>
    <row r="126" spans="1:7" ht="15" customHeight="1" thickBot="1" x14ac:dyDescent="0.25">
      <c r="A126" s="23" t="s">
        <v>853</v>
      </c>
      <c r="B126" s="651" t="s">
        <v>1275</v>
      </c>
      <c r="C126" s="646" t="s">
        <v>1597</v>
      </c>
      <c r="D126" s="151">
        <v>31230</v>
      </c>
      <c r="E126" s="151">
        <v>31505</v>
      </c>
      <c r="F126" s="151">
        <f t="shared" si="35"/>
        <v>275</v>
      </c>
    </row>
    <row r="127" spans="1:7" ht="15" customHeight="1" thickBot="1" x14ac:dyDescent="0.25">
      <c r="A127" s="141" t="s">
        <v>854</v>
      </c>
      <c r="B127" s="635" t="s">
        <v>1276</v>
      </c>
      <c r="C127" s="648" t="s">
        <v>1904</v>
      </c>
      <c r="D127" s="21">
        <v>60700</v>
      </c>
      <c r="E127" s="21">
        <v>61370</v>
      </c>
      <c r="F127" s="151">
        <f>E127-D127</f>
        <v>670</v>
      </c>
    </row>
    <row r="128" spans="1:7" ht="15" customHeight="1" thickBot="1" x14ac:dyDescent="0.25">
      <c r="A128" s="141" t="s">
        <v>855</v>
      </c>
      <c r="B128" s="651" t="s">
        <v>1277</v>
      </c>
      <c r="C128" s="650" t="s">
        <v>1675</v>
      </c>
      <c r="D128" s="21">
        <v>9145</v>
      </c>
      <c r="E128" s="21">
        <v>9640</v>
      </c>
      <c r="F128" s="151">
        <f>E128-D128</f>
        <v>495</v>
      </c>
      <c r="G128" s="585" t="s">
        <v>1676</v>
      </c>
    </row>
    <row r="129" spans="1:7" ht="12.75" customHeight="1" thickBot="1" x14ac:dyDescent="0.25">
      <c r="A129" s="23" t="s">
        <v>856</v>
      </c>
      <c r="B129" s="635" t="s">
        <v>1278</v>
      </c>
      <c r="C129" s="597" t="s">
        <v>1905</v>
      </c>
      <c r="D129" s="151">
        <v>15760</v>
      </c>
      <c r="E129" s="151">
        <v>15900</v>
      </c>
      <c r="F129" s="151">
        <f t="shared" ref="F129:F157" si="45">E129-D129</f>
        <v>140</v>
      </c>
    </row>
    <row r="130" spans="1:7" ht="15" customHeight="1" thickBot="1" x14ac:dyDescent="0.25">
      <c r="A130" s="23" t="s">
        <v>857</v>
      </c>
      <c r="B130" s="653" t="s">
        <v>1633</v>
      </c>
      <c r="C130" s="647" t="s">
        <v>1636</v>
      </c>
      <c r="D130" s="151">
        <v>12530</v>
      </c>
      <c r="E130" s="151">
        <v>12530</v>
      </c>
      <c r="F130" s="151">
        <f t="shared" ref="F130" si="46">E130-D130</f>
        <v>0</v>
      </c>
      <c r="G130" s="126"/>
    </row>
    <row r="131" spans="1:7" ht="15" customHeight="1" thickBot="1" x14ac:dyDescent="0.25">
      <c r="A131" s="160" t="s">
        <v>858</v>
      </c>
      <c r="B131" s="635" t="s">
        <v>1279</v>
      </c>
      <c r="C131" s="599" t="s">
        <v>1906</v>
      </c>
      <c r="D131" s="151">
        <v>8330</v>
      </c>
      <c r="E131" s="151">
        <v>8445</v>
      </c>
      <c r="F131" s="151">
        <f t="shared" si="45"/>
        <v>115</v>
      </c>
      <c r="G131" s="523"/>
    </row>
    <row r="132" spans="1:7" ht="15" customHeight="1" thickBot="1" x14ac:dyDescent="0.25">
      <c r="A132" s="160" t="s">
        <v>859</v>
      </c>
      <c r="B132" s="651" t="s">
        <v>1280</v>
      </c>
      <c r="C132" s="644" t="s">
        <v>1596</v>
      </c>
      <c r="D132" s="151">
        <v>9550</v>
      </c>
      <c r="E132" s="151">
        <v>9650</v>
      </c>
      <c r="F132" s="151">
        <f t="shared" ref="F132" si="47">E132-D132</f>
        <v>100</v>
      </c>
    </row>
    <row r="133" spans="1:7" ht="15" customHeight="1" thickBot="1" x14ac:dyDescent="0.25">
      <c r="A133" s="160" t="s">
        <v>860</v>
      </c>
      <c r="B133" s="635" t="s">
        <v>1281</v>
      </c>
      <c r="C133" s="599" t="s">
        <v>1907</v>
      </c>
      <c r="D133" s="151">
        <v>19035</v>
      </c>
      <c r="E133" s="151">
        <v>19150</v>
      </c>
      <c r="F133" s="151">
        <f t="shared" si="45"/>
        <v>115</v>
      </c>
    </row>
    <row r="134" spans="1:7" ht="15" customHeight="1" thickBot="1" x14ac:dyDescent="0.25">
      <c r="A134" s="160" t="s">
        <v>861</v>
      </c>
      <c r="B134" s="651" t="s">
        <v>1282</v>
      </c>
      <c r="C134" s="644" t="s">
        <v>1908</v>
      </c>
      <c r="D134" s="151">
        <v>17970</v>
      </c>
      <c r="E134" s="151">
        <v>18150</v>
      </c>
      <c r="F134" s="151">
        <f t="shared" si="45"/>
        <v>180</v>
      </c>
    </row>
    <row r="135" spans="1:7" ht="15" customHeight="1" thickBot="1" x14ac:dyDescent="0.25">
      <c r="A135" s="26" t="s">
        <v>862</v>
      </c>
      <c r="B135" s="635" t="s">
        <v>1283</v>
      </c>
      <c r="C135" s="612" t="s">
        <v>1004</v>
      </c>
      <c r="D135" s="22">
        <v>30945</v>
      </c>
      <c r="E135" s="22">
        <v>31090</v>
      </c>
      <c r="F135" s="151">
        <f t="shared" si="45"/>
        <v>145</v>
      </c>
      <c r="G135" s="143" t="s">
        <v>1001</v>
      </c>
    </row>
    <row r="136" spans="1:7" ht="14.25" customHeight="1" thickBot="1" x14ac:dyDescent="0.25">
      <c r="A136" s="149" t="s">
        <v>863</v>
      </c>
      <c r="B136" s="651" t="s">
        <v>1284</v>
      </c>
      <c r="C136" s="644" t="s">
        <v>1909</v>
      </c>
      <c r="D136" s="22">
        <v>58600</v>
      </c>
      <c r="E136" s="22">
        <v>59005</v>
      </c>
      <c r="F136" s="22">
        <f t="shared" si="45"/>
        <v>405</v>
      </c>
    </row>
    <row r="137" spans="1:7" ht="15" customHeight="1" thickBot="1" x14ac:dyDescent="0.25">
      <c r="A137" s="141" t="s">
        <v>864</v>
      </c>
      <c r="B137" s="635" t="s">
        <v>1285</v>
      </c>
      <c r="C137" s="648" t="s">
        <v>1910</v>
      </c>
      <c r="D137" s="22">
        <v>28995</v>
      </c>
      <c r="E137" s="22">
        <v>29220</v>
      </c>
      <c r="F137" s="151">
        <f t="shared" si="45"/>
        <v>225</v>
      </c>
      <c r="G137" s="316"/>
    </row>
    <row r="138" spans="1:7" ht="15" customHeight="1" thickBot="1" x14ac:dyDescent="0.25">
      <c r="A138" s="141" t="s">
        <v>865</v>
      </c>
      <c r="B138" s="651" t="s">
        <v>1286</v>
      </c>
      <c r="C138" s="650" t="s">
        <v>1911</v>
      </c>
      <c r="D138" s="28">
        <v>28780</v>
      </c>
      <c r="E138" s="28">
        <v>29020</v>
      </c>
      <c r="F138" s="151">
        <f t="shared" si="45"/>
        <v>240</v>
      </c>
    </row>
    <row r="139" spans="1:7" ht="15" customHeight="1" thickBot="1" x14ac:dyDescent="0.25">
      <c r="A139" s="169" t="s">
        <v>866</v>
      </c>
      <c r="B139" s="635" t="s">
        <v>1287</v>
      </c>
      <c r="C139" s="599" t="s">
        <v>867</v>
      </c>
      <c r="D139" s="151">
        <v>40635</v>
      </c>
      <c r="E139" s="151">
        <v>40790</v>
      </c>
      <c r="F139" s="151">
        <f t="shared" si="45"/>
        <v>155</v>
      </c>
      <c r="G139" s="182" t="s">
        <v>868</v>
      </c>
    </row>
    <row r="140" spans="1:7" ht="15" customHeight="1" thickBot="1" x14ac:dyDescent="0.25">
      <c r="A140" s="23" t="s">
        <v>869</v>
      </c>
      <c r="B140" s="651" t="s">
        <v>1399</v>
      </c>
      <c r="C140" s="647" t="s">
        <v>870</v>
      </c>
      <c r="D140" s="20">
        <v>18945</v>
      </c>
      <c r="E140" s="20">
        <v>19120</v>
      </c>
      <c r="F140" s="151">
        <f t="shared" si="45"/>
        <v>175</v>
      </c>
      <c r="G140" s="113"/>
    </row>
    <row r="141" spans="1:7" ht="15" customHeight="1" thickBot="1" x14ac:dyDescent="0.25">
      <c r="A141" s="23" t="s">
        <v>871</v>
      </c>
      <c r="B141" s="635" t="s">
        <v>1889</v>
      </c>
      <c r="C141" s="599" t="s">
        <v>1606</v>
      </c>
      <c r="D141" s="151">
        <v>9355</v>
      </c>
      <c r="E141" s="151">
        <v>9475</v>
      </c>
      <c r="F141" s="151">
        <f t="shared" ref="F141" si="48">E141-D141</f>
        <v>120</v>
      </c>
    </row>
    <row r="142" spans="1:7" ht="15" customHeight="1" thickBot="1" x14ac:dyDescent="0.25">
      <c r="A142" s="23" t="s">
        <v>872</v>
      </c>
      <c r="B142" s="651" t="s">
        <v>1288</v>
      </c>
      <c r="C142" s="644" t="s">
        <v>1912</v>
      </c>
      <c r="D142" s="151">
        <v>27415</v>
      </c>
      <c r="E142" s="151">
        <v>27765</v>
      </c>
      <c r="F142" s="151">
        <f t="shared" si="45"/>
        <v>350</v>
      </c>
    </row>
    <row r="143" spans="1:7" ht="15" customHeight="1" thickBot="1" x14ac:dyDescent="0.25">
      <c r="A143" s="23" t="s">
        <v>873</v>
      </c>
      <c r="B143" s="635" t="s">
        <v>1289</v>
      </c>
      <c r="C143" s="599" t="s">
        <v>874</v>
      </c>
      <c r="D143" s="151">
        <v>41550</v>
      </c>
      <c r="E143" s="151">
        <v>41695</v>
      </c>
      <c r="F143" s="151">
        <f t="shared" si="45"/>
        <v>145</v>
      </c>
    </row>
    <row r="144" spans="1:7" ht="15" customHeight="1" thickBot="1" x14ac:dyDescent="0.25">
      <c r="A144" s="187" t="s">
        <v>875</v>
      </c>
      <c r="B144" s="651" t="s">
        <v>1290</v>
      </c>
      <c r="C144" s="644" t="s">
        <v>1913</v>
      </c>
      <c r="D144" s="22">
        <v>57555</v>
      </c>
      <c r="E144" s="22">
        <v>57905</v>
      </c>
      <c r="F144" s="151">
        <f>E144-D144</f>
        <v>350</v>
      </c>
      <c r="G144" s="826" t="s">
        <v>962</v>
      </c>
    </row>
    <row r="145" spans="1:8" ht="15" customHeight="1" thickBot="1" x14ac:dyDescent="0.25">
      <c r="A145" s="188" t="s">
        <v>876</v>
      </c>
      <c r="B145" s="635" t="s">
        <v>1588</v>
      </c>
      <c r="C145" s="597" t="s">
        <v>1914</v>
      </c>
      <c r="D145" s="22">
        <v>10635</v>
      </c>
      <c r="E145" s="22">
        <v>10770</v>
      </c>
      <c r="F145" s="151">
        <f>E145-D145</f>
        <v>135</v>
      </c>
      <c r="G145" s="827"/>
    </row>
    <row r="146" spans="1:8" ht="15" customHeight="1" thickBot="1" x14ac:dyDescent="0.25">
      <c r="A146" s="190" t="s">
        <v>877</v>
      </c>
      <c r="B146" s="651" t="s">
        <v>1291</v>
      </c>
      <c r="C146" s="644" t="s">
        <v>1468</v>
      </c>
      <c r="D146" s="22">
        <v>12635</v>
      </c>
      <c r="E146" s="22">
        <v>12850</v>
      </c>
      <c r="F146" s="151">
        <f>E146-D146</f>
        <v>215</v>
      </c>
      <c r="G146" s="827"/>
    </row>
    <row r="147" spans="1:8" ht="15" customHeight="1" thickBot="1" x14ac:dyDescent="0.25">
      <c r="A147" s="187" t="s">
        <v>878</v>
      </c>
      <c r="B147" s="635" t="s">
        <v>1292</v>
      </c>
      <c r="C147" s="597" t="s">
        <v>1915</v>
      </c>
      <c r="D147" s="151">
        <v>29705</v>
      </c>
      <c r="E147" s="151">
        <v>30075</v>
      </c>
      <c r="F147" s="151">
        <f>E147-D147</f>
        <v>370</v>
      </c>
      <c r="G147" s="828"/>
    </row>
    <row r="148" spans="1:8" ht="15" customHeight="1" thickBot="1" x14ac:dyDescent="0.25">
      <c r="A148" s="141" t="s">
        <v>879</v>
      </c>
      <c r="B148" s="651" t="s">
        <v>1890</v>
      </c>
      <c r="C148" s="655" t="s">
        <v>1916</v>
      </c>
      <c r="D148" s="21">
        <v>13680</v>
      </c>
      <c r="E148" s="21">
        <v>13700</v>
      </c>
      <c r="F148" s="151">
        <f>E148-D148</f>
        <v>20</v>
      </c>
      <c r="G148" s="182" t="s">
        <v>880</v>
      </c>
    </row>
    <row r="149" spans="1:8" ht="15" customHeight="1" thickBot="1" x14ac:dyDescent="0.25">
      <c r="A149" s="141" t="s">
        <v>881</v>
      </c>
      <c r="B149" s="635" t="s">
        <v>1294</v>
      </c>
      <c r="C149" s="631" t="s">
        <v>1917</v>
      </c>
      <c r="D149" s="25">
        <v>40285</v>
      </c>
      <c r="E149" s="25">
        <v>40450</v>
      </c>
      <c r="F149" s="151">
        <f t="shared" si="45"/>
        <v>165</v>
      </c>
    </row>
    <row r="150" spans="1:8" ht="15" customHeight="1" thickBot="1" x14ac:dyDescent="0.25">
      <c r="A150" s="23" t="s">
        <v>882</v>
      </c>
      <c r="B150" s="651" t="s">
        <v>1295</v>
      </c>
      <c r="C150" s="650" t="s">
        <v>1918</v>
      </c>
      <c r="D150" s="673">
        <v>38955</v>
      </c>
      <c r="E150" s="673">
        <v>39100</v>
      </c>
      <c r="F150" s="579">
        <f t="shared" ref="F150" si="49">E150-D150</f>
        <v>145</v>
      </c>
      <c r="G150" s="496"/>
    </row>
    <row r="151" spans="1:8" ht="15" customHeight="1" thickBot="1" x14ac:dyDescent="0.25">
      <c r="A151" s="23" t="s">
        <v>883</v>
      </c>
      <c r="B151" s="635" t="s">
        <v>1296</v>
      </c>
      <c r="C151" s="597" t="s">
        <v>978</v>
      </c>
      <c r="D151" s="151">
        <v>44630</v>
      </c>
      <c r="E151" s="151">
        <v>44990</v>
      </c>
      <c r="F151" s="151">
        <f t="shared" si="45"/>
        <v>360</v>
      </c>
      <c r="G151" s="192" t="s">
        <v>972</v>
      </c>
    </row>
    <row r="152" spans="1:8" ht="15" customHeight="1" thickBot="1" x14ac:dyDescent="0.25">
      <c r="A152" s="160" t="s">
        <v>884</v>
      </c>
      <c r="B152" s="651" t="s">
        <v>1297</v>
      </c>
      <c r="C152" s="647" t="s">
        <v>1919</v>
      </c>
      <c r="D152" s="151">
        <v>23250</v>
      </c>
      <c r="E152" s="151">
        <v>23430</v>
      </c>
      <c r="F152" s="151">
        <f t="shared" si="45"/>
        <v>180</v>
      </c>
    </row>
    <row r="153" spans="1:8" ht="15" customHeight="1" thickBot="1" x14ac:dyDescent="0.25">
      <c r="A153" s="187" t="s">
        <v>885</v>
      </c>
      <c r="B153" s="635" t="s">
        <v>1298</v>
      </c>
      <c r="C153" s="597" t="s">
        <v>1920</v>
      </c>
      <c r="D153" s="579">
        <v>1405</v>
      </c>
      <c r="E153" s="579">
        <v>1405</v>
      </c>
      <c r="F153" s="151">
        <f t="shared" si="45"/>
        <v>0</v>
      </c>
      <c r="G153" s="496" t="s">
        <v>1586</v>
      </c>
      <c r="H153" s="829" t="s">
        <v>980</v>
      </c>
    </row>
    <row r="154" spans="1:8" ht="15" customHeight="1" thickBot="1" x14ac:dyDescent="0.25">
      <c r="A154" s="187" t="s">
        <v>886</v>
      </c>
      <c r="B154" s="651" t="s">
        <v>1299</v>
      </c>
      <c r="C154" s="644" t="s">
        <v>977</v>
      </c>
      <c r="D154" s="151">
        <v>29000</v>
      </c>
      <c r="E154" s="151">
        <v>29075</v>
      </c>
      <c r="F154" s="151">
        <f t="shared" si="45"/>
        <v>75</v>
      </c>
      <c r="G154" s="193" t="s">
        <v>975</v>
      </c>
      <c r="H154" s="830"/>
    </row>
    <row r="155" spans="1:8" ht="15" customHeight="1" thickBot="1" x14ac:dyDescent="0.25">
      <c r="A155" s="188" t="s">
        <v>887</v>
      </c>
      <c r="B155" s="635" t="s">
        <v>1891</v>
      </c>
      <c r="C155" s="597" t="s">
        <v>1921</v>
      </c>
      <c r="D155" s="22">
        <v>76735</v>
      </c>
      <c r="E155" s="22">
        <v>77550</v>
      </c>
      <c r="F155" s="151">
        <f t="shared" si="45"/>
        <v>815</v>
      </c>
      <c r="H155" s="830"/>
    </row>
    <row r="156" spans="1:8" ht="15" customHeight="1" thickBot="1" x14ac:dyDescent="0.25">
      <c r="A156" s="190" t="s">
        <v>888</v>
      </c>
      <c r="B156" s="651" t="s">
        <v>1892</v>
      </c>
      <c r="C156" s="644" t="s">
        <v>1376</v>
      </c>
      <c r="D156" s="151">
        <v>24925</v>
      </c>
      <c r="E156" s="151">
        <v>25190</v>
      </c>
      <c r="F156" s="151">
        <f t="shared" si="45"/>
        <v>265</v>
      </c>
      <c r="G156" s="327" t="s">
        <v>1006</v>
      </c>
      <c r="H156" s="830"/>
    </row>
    <row r="157" spans="1:8" ht="15" customHeight="1" thickBot="1" x14ac:dyDescent="0.25">
      <c r="A157" s="149" t="s">
        <v>889</v>
      </c>
      <c r="B157" s="651" t="s">
        <v>1300</v>
      </c>
      <c r="C157" s="597" t="s">
        <v>1033</v>
      </c>
      <c r="D157" s="151">
        <v>36340</v>
      </c>
      <c r="E157" s="151">
        <v>36605</v>
      </c>
      <c r="F157" s="151">
        <f t="shared" si="45"/>
        <v>265</v>
      </c>
      <c r="G157" s="182" t="s">
        <v>1032</v>
      </c>
    </row>
    <row r="158" spans="1:8" ht="15" customHeight="1" thickBot="1" x14ac:dyDescent="0.25">
      <c r="A158" s="141" t="s">
        <v>890</v>
      </c>
      <c r="B158" s="652" t="s">
        <v>1301</v>
      </c>
      <c r="C158" s="656" t="s">
        <v>1689</v>
      </c>
      <c r="D158" s="25">
        <v>4670</v>
      </c>
      <c r="E158" s="25">
        <v>4915</v>
      </c>
      <c r="F158" s="151">
        <f>E158-D158</f>
        <v>245</v>
      </c>
    </row>
    <row r="159" spans="1:8" ht="15" customHeight="1" thickBot="1" x14ac:dyDescent="0.25">
      <c r="A159" s="141" t="s">
        <v>1668</v>
      </c>
      <c r="B159" s="651" t="s">
        <v>1302</v>
      </c>
      <c r="C159" s="631" t="s">
        <v>1922</v>
      </c>
      <c r="D159" s="25">
        <v>7700</v>
      </c>
      <c r="E159" s="25">
        <v>7810</v>
      </c>
      <c r="F159" s="151">
        <f>E159-D159</f>
        <v>110</v>
      </c>
    </row>
    <row r="160" spans="1:8" ht="15" customHeight="1" thickBot="1" x14ac:dyDescent="0.25">
      <c r="A160" s="169" t="s">
        <v>891</v>
      </c>
      <c r="B160" s="652" t="s">
        <v>1303</v>
      </c>
      <c r="C160" s="600" t="s">
        <v>1665</v>
      </c>
      <c r="D160" s="20">
        <v>13825</v>
      </c>
      <c r="E160" s="20">
        <v>14195</v>
      </c>
      <c r="F160" s="151">
        <f t="shared" ref="F160" si="50">E160-D160</f>
        <v>370</v>
      </c>
      <c r="G160" s="496"/>
    </row>
    <row r="161" spans="1:15" ht="15" customHeight="1" thickBot="1" x14ac:dyDescent="0.25">
      <c r="A161" s="23" t="s">
        <v>892</v>
      </c>
      <c r="B161" s="651" t="s">
        <v>1303</v>
      </c>
      <c r="C161" s="599" t="s">
        <v>893</v>
      </c>
      <c r="D161" s="20">
        <v>92060</v>
      </c>
      <c r="E161" s="20">
        <v>92155</v>
      </c>
      <c r="F161" s="151">
        <f t="shared" ref="F161:F162" si="51">E161-D161</f>
        <v>95</v>
      </c>
    </row>
    <row r="162" spans="1:15" ht="15" customHeight="1" thickBot="1" x14ac:dyDescent="0.25">
      <c r="A162" s="23" t="s">
        <v>894</v>
      </c>
      <c r="B162" s="652" t="s">
        <v>1304</v>
      </c>
      <c r="C162" s="600" t="s">
        <v>1923</v>
      </c>
      <c r="D162" s="151">
        <v>74010</v>
      </c>
      <c r="E162" s="151">
        <v>74595</v>
      </c>
      <c r="F162" s="151">
        <f t="shared" si="51"/>
        <v>585</v>
      </c>
    </row>
    <row r="163" spans="1:15" ht="15" customHeight="1" thickBot="1" x14ac:dyDescent="0.25">
      <c r="A163" s="160" t="s">
        <v>895</v>
      </c>
      <c r="B163" s="651" t="s">
        <v>1305</v>
      </c>
      <c r="C163" s="597" t="s">
        <v>1598</v>
      </c>
      <c r="D163" s="151">
        <v>20040</v>
      </c>
      <c r="E163" s="151">
        <v>20315</v>
      </c>
      <c r="F163" s="151">
        <f t="shared" ref="F163" si="52">E163-D163</f>
        <v>275</v>
      </c>
    </row>
    <row r="164" spans="1:15" ht="15" customHeight="1" thickBot="1" x14ac:dyDescent="0.25">
      <c r="A164" s="23" t="s">
        <v>896</v>
      </c>
      <c r="B164" s="652" t="s">
        <v>1306</v>
      </c>
      <c r="C164" s="600" t="s">
        <v>1924</v>
      </c>
      <c r="D164" s="151">
        <v>46540</v>
      </c>
      <c r="E164" s="151">
        <v>46545</v>
      </c>
      <c r="F164" s="151">
        <f>E164-D164</f>
        <v>5</v>
      </c>
      <c r="G164" s="349" t="s">
        <v>1586</v>
      </c>
    </row>
    <row r="165" spans="1:15" ht="15" customHeight="1" thickBot="1" x14ac:dyDescent="0.25">
      <c r="A165" s="23" t="s">
        <v>897</v>
      </c>
      <c r="B165" s="651" t="s">
        <v>1307</v>
      </c>
      <c r="C165" s="597" t="s">
        <v>1925</v>
      </c>
      <c r="D165" s="579"/>
      <c r="E165" s="579"/>
      <c r="F165" s="566">
        <v>190</v>
      </c>
      <c r="G165" s="771"/>
      <c r="O165" s="767"/>
    </row>
    <row r="166" spans="1:15" ht="15" customHeight="1" thickBot="1" x14ac:dyDescent="0.25">
      <c r="A166" s="160" t="s">
        <v>898</v>
      </c>
      <c r="B166" s="652" t="s">
        <v>1308</v>
      </c>
      <c r="C166" s="598" t="s">
        <v>1926</v>
      </c>
      <c r="D166" s="276">
        <v>23035</v>
      </c>
      <c r="E166" s="276">
        <v>23230</v>
      </c>
      <c r="F166" s="151">
        <f>E166-D166</f>
        <v>195</v>
      </c>
      <c r="G166" s="282"/>
    </row>
    <row r="167" spans="1:15" ht="15" customHeight="1" thickBot="1" x14ac:dyDescent="0.25">
      <c r="A167" s="14" t="s">
        <v>900</v>
      </c>
      <c r="B167" s="651" t="s">
        <v>1309</v>
      </c>
      <c r="C167" s="597" t="s">
        <v>1998</v>
      </c>
      <c r="D167" s="22">
        <v>1075</v>
      </c>
      <c r="E167" s="22">
        <v>1195</v>
      </c>
      <c r="F167" s="151">
        <f t="shared" ref="F167" si="53">E167-D167</f>
        <v>120</v>
      </c>
      <c r="G167" s="496"/>
    </row>
    <row r="168" spans="1:15" ht="15" customHeight="1" thickBot="1" x14ac:dyDescent="0.25">
      <c r="A168" s="24" t="s">
        <v>901</v>
      </c>
      <c r="B168" s="652" t="s">
        <v>1310</v>
      </c>
      <c r="C168" s="603" t="s">
        <v>1927</v>
      </c>
      <c r="D168" s="22">
        <v>13395</v>
      </c>
      <c r="E168" s="22">
        <v>13490</v>
      </c>
      <c r="F168" s="151">
        <f t="shared" ref="F168:F172" si="54">E168-D168</f>
        <v>95</v>
      </c>
      <c r="G168" s="180" t="s">
        <v>899</v>
      </c>
    </row>
    <row r="169" spans="1:15" ht="15" customHeight="1" thickBot="1" x14ac:dyDescent="0.25">
      <c r="A169" s="141" t="s">
        <v>902</v>
      </c>
      <c r="B169" s="651" t="s">
        <v>1311</v>
      </c>
      <c r="C169" s="648" t="s">
        <v>1928</v>
      </c>
      <c r="D169" s="21">
        <v>12835</v>
      </c>
      <c r="E169" s="21">
        <v>12945</v>
      </c>
      <c r="F169" s="151">
        <f t="shared" si="54"/>
        <v>110</v>
      </c>
      <c r="G169" s="316" t="s">
        <v>1372</v>
      </c>
    </row>
    <row r="170" spans="1:15" ht="15" customHeight="1" thickBot="1" x14ac:dyDescent="0.25">
      <c r="A170" s="141" t="s">
        <v>903</v>
      </c>
      <c r="B170" s="652" t="s">
        <v>1893</v>
      </c>
      <c r="C170" s="632" t="s">
        <v>1607</v>
      </c>
      <c r="D170" s="151">
        <v>10680</v>
      </c>
      <c r="E170" s="151">
        <v>10860</v>
      </c>
      <c r="F170" s="151">
        <f t="shared" ref="F170" si="55">E170-D170</f>
        <v>180</v>
      </c>
    </row>
    <row r="171" spans="1:15" ht="15" customHeight="1" thickBot="1" x14ac:dyDescent="0.25">
      <c r="A171" s="155" t="s">
        <v>904</v>
      </c>
      <c r="B171" s="651" t="s">
        <v>1293</v>
      </c>
      <c r="C171" s="597" t="s">
        <v>938</v>
      </c>
      <c r="D171" s="151">
        <v>70545</v>
      </c>
      <c r="E171" s="151">
        <v>70925</v>
      </c>
      <c r="F171" s="151">
        <f t="shared" si="54"/>
        <v>380</v>
      </c>
    </row>
    <row r="172" spans="1:15" ht="15" customHeight="1" thickBot="1" x14ac:dyDescent="0.25">
      <c r="A172" s="23" t="s">
        <v>905</v>
      </c>
      <c r="B172" s="652" t="s">
        <v>1312</v>
      </c>
      <c r="C172" s="600" t="s">
        <v>939</v>
      </c>
      <c r="D172" s="20">
        <v>39795</v>
      </c>
      <c r="E172" s="20">
        <v>40090</v>
      </c>
      <c r="F172" s="151">
        <f t="shared" si="54"/>
        <v>295</v>
      </c>
    </row>
    <row r="173" spans="1:15" ht="15" customHeight="1" thickBot="1" x14ac:dyDescent="0.25">
      <c r="A173" s="160" t="s">
        <v>906</v>
      </c>
      <c r="B173" s="651" t="s">
        <v>1306</v>
      </c>
      <c r="C173" s="599" t="s">
        <v>1929</v>
      </c>
      <c r="D173" s="20">
        <v>19270</v>
      </c>
      <c r="E173" s="20">
        <v>19480</v>
      </c>
      <c r="F173" s="151">
        <f t="shared" ref="F173" si="56">E173-D173</f>
        <v>210</v>
      </c>
    </row>
    <row r="174" spans="1:15" ht="15" customHeight="1" thickBot="1" x14ac:dyDescent="0.25">
      <c r="A174" s="23" t="s">
        <v>907</v>
      </c>
      <c r="B174" s="652" t="s">
        <v>1313</v>
      </c>
      <c r="C174" s="598" t="s">
        <v>1930</v>
      </c>
      <c r="D174" s="151">
        <v>10105</v>
      </c>
      <c r="E174" s="151">
        <v>10340</v>
      </c>
      <c r="F174" s="151">
        <f>E174-D174</f>
        <v>235</v>
      </c>
    </row>
    <row r="175" spans="1:15" ht="15" customHeight="1" thickBot="1" x14ac:dyDescent="0.25">
      <c r="A175" s="23" t="s">
        <v>908</v>
      </c>
      <c r="B175" s="651" t="s">
        <v>1314</v>
      </c>
      <c r="C175" s="599" t="s">
        <v>1931</v>
      </c>
      <c r="D175" s="151">
        <v>52390</v>
      </c>
      <c r="E175" s="151">
        <v>52555</v>
      </c>
      <c r="F175" s="151">
        <f>E175-D175</f>
        <v>165</v>
      </c>
      <c r="G175" s="182"/>
      <c r="H175" s="178"/>
      <c r="I175" s="178"/>
      <c r="J175" s="178"/>
    </row>
    <row r="176" spans="1:15" ht="15" customHeight="1" thickBot="1" x14ac:dyDescent="0.25">
      <c r="A176" s="160" t="s">
        <v>910</v>
      </c>
      <c r="B176" s="652" t="s">
        <v>1315</v>
      </c>
      <c r="C176" s="598" t="s">
        <v>940</v>
      </c>
      <c r="D176" s="22">
        <v>45105</v>
      </c>
      <c r="E176" s="22">
        <v>45270</v>
      </c>
      <c r="F176" s="151">
        <f t="shared" ref="F176:F180" si="57">E176-D176</f>
        <v>165</v>
      </c>
      <c r="G176" s="182" t="s">
        <v>909</v>
      </c>
      <c r="H176" s="108"/>
      <c r="I176" s="108"/>
      <c r="J176" s="178"/>
    </row>
    <row r="177" spans="1:10" ht="15" customHeight="1" thickBot="1" x14ac:dyDescent="0.25">
      <c r="A177" s="14" t="s">
        <v>911</v>
      </c>
      <c r="B177" s="651" t="s">
        <v>1894</v>
      </c>
      <c r="C177" s="597" t="s">
        <v>1932</v>
      </c>
      <c r="D177" s="579">
        <v>33480</v>
      </c>
      <c r="E177" s="579">
        <v>33880</v>
      </c>
      <c r="F177" s="579">
        <f>E177-D177</f>
        <v>400</v>
      </c>
    </row>
    <row r="178" spans="1:10" ht="15" customHeight="1" thickBot="1" x14ac:dyDescent="0.25">
      <c r="A178" s="149" t="s">
        <v>912</v>
      </c>
      <c r="B178" s="652" t="s">
        <v>1316</v>
      </c>
      <c r="C178" s="598" t="s">
        <v>941</v>
      </c>
      <c r="D178" s="579"/>
      <c r="E178" s="579"/>
      <c r="F178" s="566">
        <v>554</v>
      </c>
      <c r="G178" s="310">
        <v>128690</v>
      </c>
    </row>
    <row r="179" spans="1:10" ht="15" customHeight="1" thickBot="1" x14ac:dyDescent="0.25">
      <c r="A179" s="149" t="s">
        <v>913</v>
      </c>
      <c r="B179" s="651" t="s">
        <v>1317</v>
      </c>
      <c r="C179" s="648" t="s">
        <v>1933</v>
      </c>
      <c r="D179" s="170">
        <v>49100</v>
      </c>
      <c r="E179" s="170">
        <v>49480</v>
      </c>
      <c r="F179" s="151">
        <f t="shared" si="57"/>
        <v>380</v>
      </c>
      <c r="G179" s="106"/>
    </row>
    <row r="180" spans="1:10" ht="15" customHeight="1" thickBot="1" x14ac:dyDescent="0.25">
      <c r="A180" s="141" t="s">
        <v>914</v>
      </c>
      <c r="B180" s="652" t="s">
        <v>1318</v>
      </c>
      <c r="C180" s="632" t="s">
        <v>1934</v>
      </c>
      <c r="D180" s="21">
        <v>38985</v>
      </c>
      <c r="E180" s="21">
        <v>39085</v>
      </c>
      <c r="F180" s="151">
        <f t="shared" si="57"/>
        <v>100</v>
      </c>
      <c r="G180" s="316"/>
      <c r="H180" s="166"/>
      <c r="I180" s="166"/>
      <c r="J180" s="178"/>
    </row>
    <row r="181" spans="1:10" ht="15" customHeight="1" thickBot="1" x14ac:dyDescent="0.25">
      <c r="A181" s="169" t="s">
        <v>915</v>
      </c>
      <c r="B181" s="651" t="s">
        <v>1319</v>
      </c>
      <c r="C181" s="597" t="s">
        <v>1627</v>
      </c>
      <c r="D181" s="20">
        <v>9970</v>
      </c>
      <c r="E181" s="20">
        <v>10205</v>
      </c>
      <c r="F181" s="151">
        <f t="shared" ref="F181" si="58">E181-D181</f>
        <v>235</v>
      </c>
      <c r="G181" s="496"/>
    </row>
    <row r="182" spans="1:10" ht="15" customHeight="1" thickBot="1" x14ac:dyDescent="0.25">
      <c r="A182" s="23" t="s">
        <v>916</v>
      </c>
      <c r="B182" s="652" t="s">
        <v>1895</v>
      </c>
      <c r="C182" s="600" t="s">
        <v>1935</v>
      </c>
      <c r="D182" s="20">
        <v>8905</v>
      </c>
      <c r="E182" s="20">
        <v>9085</v>
      </c>
      <c r="F182" s="151">
        <f t="shared" ref="F182" si="59">E182-D182</f>
        <v>180</v>
      </c>
    </row>
    <row r="183" spans="1:10" ht="15" customHeight="1" thickBot="1" x14ac:dyDescent="0.25">
      <c r="A183" s="23" t="s">
        <v>917</v>
      </c>
      <c r="B183" s="651" t="s">
        <v>1896</v>
      </c>
      <c r="C183" s="599" t="s">
        <v>942</v>
      </c>
      <c r="D183" s="20">
        <v>31385</v>
      </c>
      <c r="E183" s="20">
        <v>31565</v>
      </c>
      <c r="F183" s="151">
        <f t="shared" ref="F183:F188" si="60">E183-D183</f>
        <v>180</v>
      </c>
    </row>
    <row r="184" spans="1:10" ht="15" customHeight="1" thickBot="1" x14ac:dyDescent="0.25">
      <c r="A184" s="23" t="s">
        <v>918</v>
      </c>
      <c r="B184" s="652" t="s">
        <v>1320</v>
      </c>
      <c r="C184" s="600" t="s">
        <v>1599</v>
      </c>
      <c r="D184" s="151">
        <v>23490</v>
      </c>
      <c r="E184" s="151">
        <v>23750</v>
      </c>
      <c r="F184" s="151">
        <f t="shared" si="60"/>
        <v>260</v>
      </c>
      <c r="G184" s="182" t="s">
        <v>919</v>
      </c>
    </row>
    <row r="185" spans="1:10" ht="15" customHeight="1" thickBot="1" x14ac:dyDescent="0.25">
      <c r="A185" s="160" t="s">
        <v>920</v>
      </c>
      <c r="B185" s="651" t="s">
        <v>1321</v>
      </c>
      <c r="C185" s="597" t="s">
        <v>1583</v>
      </c>
      <c r="D185" s="151">
        <v>10475</v>
      </c>
      <c r="E185" s="151">
        <v>10645</v>
      </c>
      <c r="F185" s="151">
        <f t="shared" ref="F185" si="61">E185-D185</f>
        <v>170</v>
      </c>
      <c r="G185" s="518"/>
    </row>
    <row r="186" spans="1:10" ht="15" customHeight="1" thickBot="1" x14ac:dyDescent="0.25">
      <c r="A186" s="23" t="s">
        <v>921</v>
      </c>
      <c r="B186" s="652" t="s">
        <v>1897</v>
      </c>
      <c r="C186" s="600" t="s">
        <v>1936</v>
      </c>
      <c r="D186" s="151">
        <v>18395</v>
      </c>
      <c r="E186" s="151">
        <v>18625</v>
      </c>
      <c r="F186" s="151">
        <f>E186-D186</f>
        <v>230</v>
      </c>
    </row>
    <row r="187" spans="1:10" ht="15" customHeight="1" thickBot="1" x14ac:dyDescent="0.25">
      <c r="A187" s="23" t="s">
        <v>922</v>
      </c>
      <c r="B187" s="651" t="s">
        <v>1322</v>
      </c>
      <c r="C187" s="597" t="s">
        <v>1937</v>
      </c>
      <c r="D187" s="22">
        <v>40460</v>
      </c>
      <c r="E187" s="22">
        <v>40530</v>
      </c>
      <c r="F187" s="151">
        <f t="shared" si="60"/>
        <v>70</v>
      </c>
      <c r="G187" s="126"/>
    </row>
    <row r="188" spans="1:10" ht="15" customHeight="1" thickBot="1" x14ac:dyDescent="0.25">
      <c r="A188" s="160" t="s">
        <v>923</v>
      </c>
      <c r="B188" s="652" t="s">
        <v>1375</v>
      </c>
      <c r="C188" s="598" t="s">
        <v>1938</v>
      </c>
      <c r="D188" s="170">
        <v>13175</v>
      </c>
      <c r="E188" s="170">
        <v>13360</v>
      </c>
      <c r="F188" s="151">
        <f t="shared" si="60"/>
        <v>185</v>
      </c>
      <c r="G188" s="353"/>
    </row>
    <row r="189" spans="1:10" ht="15.75" customHeight="1" thickBot="1" x14ac:dyDescent="0.25">
      <c r="A189" s="14" t="s">
        <v>924</v>
      </c>
      <c r="B189" s="651" t="s">
        <v>1898</v>
      </c>
      <c r="C189" s="597" t="s">
        <v>1939</v>
      </c>
      <c r="D189" s="276">
        <v>122735</v>
      </c>
      <c r="E189" s="276">
        <v>123570</v>
      </c>
      <c r="F189" s="151">
        <f t="shared" ref="F189:F200" si="62">E189-D189</f>
        <v>835</v>
      </c>
      <c r="G189" s="127"/>
    </row>
    <row r="190" spans="1:10" ht="15.75" customHeight="1" thickBot="1" x14ac:dyDescent="0.25">
      <c r="A190" s="23" t="s">
        <v>925</v>
      </c>
      <c r="B190" s="722" t="s">
        <v>1323</v>
      </c>
      <c r="C190" s="664" t="s">
        <v>1953</v>
      </c>
      <c r="D190" s="22">
        <v>7035</v>
      </c>
      <c r="E190" s="22">
        <v>7340</v>
      </c>
      <c r="F190" s="151">
        <f t="shared" ref="F190" si="63">E190-D190</f>
        <v>305</v>
      </c>
      <c r="G190" s="127"/>
    </row>
    <row r="191" spans="1:10" ht="15.75" customHeight="1" thickBot="1" x14ac:dyDescent="0.25">
      <c r="A191" s="165" t="s">
        <v>926</v>
      </c>
      <c r="B191" s="619" t="s">
        <v>1940</v>
      </c>
      <c r="C191" s="659" t="s">
        <v>1943</v>
      </c>
      <c r="D191" s="22">
        <v>25515</v>
      </c>
      <c r="E191" s="22">
        <v>25920</v>
      </c>
      <c r="F191" s="151">
        <f t="shared" ref="F191" si="64">E191-D191</f>
        <v>405</v>
      </c>
    </row>
    <row r="192" spans="1:10" ht="15" customHeight="1" thickBot="1" x14ac:dyDescent="0.25">
      <c r="A192" s="14" t="s">
        <v>927</v>
      </c>
      <c r="B192" s="624" t="s">
        <v>1941</v>
      </c>
      <c r="C192" s="597" t="s">
        <v>1944</v>
      </c>
      <c r="D192" s="151">
        <v>33025</v>
      </c>
      <c r="E192" s="151">
        <v>33305</v>
      </c>
      <c r="F192" s="151">
        <f t="shared" si="62"/>
        <v>280</v>
      </c>
      <c r="G192" s="316" t="s">
        <v>1366</v>
      </c>
    </row>
    <row r="193" spans="1:7" ht="15" customHeight="1" thickBot="1" x14ac:dyDescent="0.25">
      <c r="A193" s="14" t="s">
        <v>1624</v>
      </c>
      <c r="B193" s="623" t="s">
        <v>1622</v>
      </c>
      <c r="C193" s="597" t="s">
        <v>1623</v>
      </c>
      <c r="D193" s="151">
        <v>26470</v>
      </c>
      <c r="E193" s="151">
        <v>26985</v>
      </c>
      <c r="F193" s="151">
        <f t="shared" ref="F193" si="65">E193-D193</f>
        <v>515</v>
      </c>
      <c r="G193" s="531"/>
    </row>
    <row r="194" spans="1:7" ht="15" customHeight="1" thickBot="1" x14ac:dyDescent="0.25">
      <c r="A194" s="141" t="s">
        <v>928</v>
      </c>
      <c r="B194" s="619" t="s">
        <v>1294</v>
      </c>
      <c r="C194" s="648" t="s">
        <v>1945</v>
      </c>
      <c r="D194" s="21">
        <v>10225</v>
      </c>
      <c r="E194" s="21">
        <v>10225</v>
      </c>
      <c r="F194" s="151">
        <f t="shared" si="62"/>
        <v>0</v>
      </c>
      <c r="G194" t="s">
        <v>1586</v>
      </c>
    </row>
    <row r="195" spans="1:7" ht="15" customHeight="1" thickBot="1" x14ac:dyDescent="0.25">
      <c r="A195" s="141" t="s">
        <v>929</v>
      </c>
      <c r="B195" s="625" t="s">
        <v>1324</v>
      </c>
      <c r="C195" s="631" t="s">
        <v>1600</v>
      </c>
      <c r="D195" s="276">
        <v>10065</v>
      </c>
      <c r="E195" s="276">
        <v>10185</v>
      </c>
      <c r="F195" s="579">
        <f t="shared" ref="F195" si="66">E195-D195</f>
        <v>120</v>
      </c>
      <c r="G195" s="182" t="s">
        <v>1620</v>
      </c>
    </row>
    <row r="196" spans="1:7" ht="15" customHeight="1" thickBot="1" x14ac:dyDescent="0.25">
      <c r="A196" s="23" t="s">
        <v>930</v>
      </c>
      <c r="B196" s="619" t="s">
        <v>1325</v>
      </c>
      <c r="C196" s="597" t="s">
        <v>1482</v>
      </c>
      <c r="D196" s="158">
        <v>22360</v>
      </c>
      <c r="E196" s="158">
        <v>22975</v>
      </c>
      <c r="F196" s="151">
        <f t="shared" ref="F196" si="67">E196-D196</f>
        <v>615</v>
      </c>
    </row>
    <row r="197" spans="1:7" ht="15" customHeight="1" thickBot="1" x14ac:dyDescent="0.25">
      <c r="A197" s="23" t="s">
        <v>931</v>
      </c>
      <c r="B197" s="619" t="s">
        <v>1326</v>
      </c>
      <c r="C197" s="599" t="s">
        <v>1641</v>
      </c>
      <c r="D197" s="151">
        <v>9575</v>
      </c>
      <c r="E197" s="151">
        <v>9575</v>
      </c>
      <c r="F197" s="151">
        <f t="shared" ref="F197" si="68">E197-D197</f>
        <v>0</v>
      </c>
      <c r="G197" s="460"/>
    </row>
    <row r="198" spans="1:7" ht="15" customHeight="1" thickBot="1" x14ac:dyDescent="0.25">
      <c r="A198" s="160" t="s">
        <v>932</v>
      </c>
      <c r="B198" s="625" t="s">
        <v>1327</v>
      </c>
      <c r="C198" s="599" t="s">
        <v>1672</v>
      </c>
      <c r="D198" s="151">
        <v>17590</v>
      </c>
      <c r="E198" s="151">
        <v>17790</v>
      </c>
      <c r="F198" s="151">
        <f t="shared" ref="F198" si="69">E198-D198</f>
        <v>200</v>
      </c>
      <c r="G198" s="126"/>
    </row>
    <row r="199" spans="1:7" ht="15" customHeight="1" thickBot="1" x14ac:dyDescent="0.25">
      <c r="A199" s="23" t="s">
        <v>933</v>
      </c>
      <c r="B199" s="619" t="s">
        <v>1942</v>
      </c>
      <c r="C199" s="597" t="s">
        <v>1946</v>
      </c>
      <c r="D199" s="151">
        <v>16330</v>
      </c>
      <c r="E199" s="151">
        <v>16365</v>
      </c>
      <c r="F199" s="151">
        <f t="shared" si="62"/>
        <v>35</v>
      </c>
      <c r="G199" s="665"/>
    </row>
    <row r="200" spans="1:7" ht="15" customHeight="1" thickBot="1" x14ac:dyDescent="0.25">
      <c r="A200" s="23" t="s">
        <v>934</v>
      </c>
      <c r="B200" s="625" t="s">
        <v>1328</v>
      </c>
      <c r="C200" s="599" t="s">
        <v>1947</v>
      </c>
      <c r="D200" s="151">
        <v>22970</v>
      </c>
      <c r="E200" s="151">
        <v>23010</v>
      </c>
      <c r="F200" s="151">
        <f t="shared" si="62"/>
        <v>40</v>
      </c>
    </row>
    <row r="201" spans="1:7" ht="15" customHeight="1" thickBot="1" x14ac:dyDescent="0.25">
      <c r="A201" s="658" t="s">
        <v>935</v>
      </c>
      <c r="B201" s="657" t="s">
        <v>1329</v>
      </c>
      <c r="C201" s="599" t="s">
        <v>1557</v>
      </c>
      <c r="D201" s="151">
        <v>15665</v>
      </c>
      <c r="E201" s="151">
        <v>15900</v>
      </c>
      <c r="F201" s="151">
        <f t="shared" ref="F201" si="70">E201-D201</f>
        <v>235</v>
      </c>
    </row>
    <row r="202" spans="1:7" ht="13.5" thickBot="1" x14ac:dyDescent="0.25">
      <c r="A202" s="122"/>
      <c r="B202" s="124"/>
      <c r="D202" s="124" t="s">
        <v>1016</v>
      </c>
      <c r="E202" s="124"/>
      <c r="F202" s="503">
        <f>SUM(F6:F201)</f>
        <v>45910</v>
      </c>
      <c r="G202" s="504">
        <f>+F93+F69+F60+F178+F165</f>
        <v>1570</v>
      </c>
    </row>
    <row r="203" spans="1:7" x14ac:dyDescent="0.2">
      <c r="A203" s="122"/>
      <c r="B203" s="124"/>
      <c r="C203" s="123"/>
      <c r="D203" s="114"/>
      <c r="E203" s="124"/>
      <c r="F203" s="125"/>
    </row>
    <row r="204" spans="1:7" ht="13.5" thickBot="1" x14ac:dyDescent="0.25">
      <c r="A204" s="128"/>
      <c r="B204" s="129"/>
      <c r="C204" s="834" t="s">
        <v>1039</v>
      </c>
      <c r="D204" s="834"/>
      <c r="E204" s="834"/>
      <c r="F204" s="453">
        <f>SUM('Общ. счетчики'!G38:G39)</f>
        <v>47980</v>
      </c>
    </row>
    <row r="205" spans="1:7" ht="16.5" customHeight="1" x14ac:dyDescent="0.2">
      <c r="E205" s="130"/>
    </row>
  </sheetData>
  <customSheetViews>
    <customSheetView guid="{59BB3A05-2517-4212-B4B0-766CE27362F6}" scale="120" showPageBreaks="1" printArea="1" hiddenColumns="1" state="hidden" view="pageBreakPreview" topLeftCell="A178">
      <selection activeCell="D123" sqref="D123"/>
      <pageMargins left="0.78740157480314965" right="0.39370078740157483" top="0.59055118110236227" bottom="0.59055118110236227" header="0" footer="0"/>
      <pageSetup paperSize="9" fitToHeight="0" orientation="portrait" r:id="rId1"/>
      <headerFooter alignWithMargins="0"/>
    </customSheetView>
    <customSheetView guid="{11E80AD0-6AA7-470D-8311-11AF96F196E5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2"/>
      <headerFooter alignWithMargins="0"/>
    </customSheetView>
    <customSheetView guid="{1298D0A2-0CF6-434E-A6CD-B210E2963ADD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3"/>
      <headerFooter alignWithMargins="0"/>
    </customSheetView>
  </customSheetViews>
  <mergeCells count="12">
    <mergeCell ref="C204:E204"/>
    <mergeCell ref="A3:A5"/>
    <mergeCell ref="B3:B5"/>
    <mergeCell ref="C3:C5"/>
    <mergeCell ref="D3:E4"/>
    <mergeCell ref="F3:F5"/>
    <mergeCell ref="G144:G147"/>
    <mergeCell ref="H153:H156"/>
    <mergeCell ref="C1:E1"/>
    <mergeCell ref="E2:F2"/>
    <mergeCell ref="G99:G102"/>
    <mergeCell ref="G74:O74"/>
  </mergeCells>
  <phoneticPr fontId="11" type="noConversion"/>
  <pageMargins left="0.78740157480314965" right="0.39370078740157483" top="0.59055118110236227" bottom="0.59055118110236227" header="0" footer="0"/>
  <pageSetup paperSize="9" fitToHeight="0" orientation="portrait" r:id="rId4"/>
  <headerFooter alignWithMargins="0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view="pageBreakPreview" zoomScaleSheetLayoutView="100" workbookViewId="0">
      <selection activeCell="I13" sqref="I13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">
      <c r="C1" s="804" t="s">
        <v>1047</v>
      </c>
      <c r="D1" s="804"/>
      <c r="E1" s="852" t="s">
        <v>2005</v>
      </c>
      <c r="F1" s="852"/>
    </row>
    <row r="2" spans="1:8" ht="13.5" thickBot="1" x14ac:dyDescent="0.25">
      <c r="A2" s="856" t="s">
        <v>28</v>
      </c>
      <c r="B2" s="857"/>
      <c r="C2" s="239"/>
      <c r="F2" s="2"/>
    </row>
    <row r="3" spans="1:8" s="106" customFormat="1" ht="11.25" customHeight="1" x14ac:dyDescent="0.2">
      <c r="A3" s="851" t="s">
        <v>480</v>
      </c>
      <c r="B3" s="851" t="s">
        <v>481</v>
      </c>
      <c r="C3" s="851" t="s">
        <v>1</v>
      </c>
      <c r="D3" s="851" t="s">
        <v>2</v>
      </c>
      <c r="E3" s="851"/>
      <c r="F3" s="853" t="s">
        <v>482</v>
      </c>
    </row>
    <row r="4" spans="1:8" s="106" customFormat="1" ht="11.25" x14ac:dyDescent="0.2">
      <c r="A4" s="851"/>
      <c r="B4" s="851"/>
      <c r="C4" s="851"/>
      <c r="D4" s="851"/>
      <c r="E4" s="851"/>
      <c r="F4" s="854"/>
    </row>
    <row r="5" spans="1:8" s="106" customFormat="1" ht="12" thickBot="1" x14ac:dyDescent="0.25">
      <c r="A5" s="851"/>
      <c r="B5" s="851"/>
      <c r="C5" s="851"/>
      <c r="D5" s="240" t="s">
        <v>6</v>
      </c>
      <c r="E5" s="241" t="s">
        <v>7</v>
      </c>
      <c r="F5" s="855"/>
    </row>
    <row r="6" spans="1:8" s="106" customFormat="1" ht="12.75" customHeight="1" thickBot="1" x14ac:dyDescent="0.25">
      <c r="A6" s="242" t="s">
        <v>28</v>
      </c>
      <c r="B6" s="242"/>
      <c r="C6" s="242"/>
      <c r="D6" s="243">
        <v>44978</v>
      </c>
      <c r="E6" s="243">
        <v>45007</v>
      </c>
      <c r="F6" s="136"/>
    </row>
    <row r="7" spans="1:8" s="106" customFormat="1" ht="24" customHeight="1" x14ac:dyDescent="0.2">
      <c r="A7" s="302" t="s">
        <v>1504</v>
      </c>
      <c r="B7" s="244" t="s">
        <v>1484</v>
      </c>
      <c r="C7" s="245" t="s">
        <v>1485</v>
      </c>
      <c r="D7" s="580">
        <v>9169</v>
      </c>
      <c r="E7" s="580"/>
      <c r="F7" s="372">
        <f t="shared" ref="F7" si="0">E7-D7</f>
        <v>-9169</v>
      </c>
      <c r="G7" s="493" t="s">
        <v>1528</v>
      </c>
      <c r="H7" s="688"/>
    </row>
    <row r="8" spans="1:8" s="106" customFormat="1" ht="22.5" x14ac:dyDescent="0.2">
      <c r="A8" s="50" t="s">
        <v>1589</v>
      </c>
      <c r="B8" s="244" t="s">
        <v>1584</v>
      </c>
      <c r="C8" s="245" t="s">
        <v>1585</v>
      </c>
      <c r="D8" s="552">
        <v>15832</v>
      </c>
      <c r="E8" s="552"/>
      <c r="F8" s="231">
        <f t="shared" ref="F8" si="1">E8-D8</f>
        <v>-15832</v>
      </c>
      <c r="G8" s="493" t="s">
        <v>1528</v>
      </c>
      <c r="H8" s="591"/>
    </row>
    <row r="9" spans="1:8" s="106" customFormat="1" ht="25.5" customHeight="1" x14ac:dyDescent="0.2">
      <c r="A9" s="302" t="s">
        <v>1959</v>
      </c>
      <c r="B9" s="302" t="s">
        <v>1954</v>
      </c>
      <c r="C9" s="247" t="s">
        <v>1956</v>
      </c>
      <c r="D9" s="580">
        <v>344</v>
      </c>
      <c r="E9" s="580"/>
      <c r="F9" s="293">
        <f t="shared" ref="F9:F13" si="2">E9-D9</f>
        <v>-344</v>
      </c>
      <c r="G9" s="493"/>
      <c r="H9" s="688"/>
    </row>
    <row r="10" spans="1:8" s="106" customFormat="1" ht="24.75" customHeight="1" x14ac:dyDescent="0.2">
      <c r="A10" s="50" t="s">
        <v>1590</v>
      </c>
      <c r="B10" s="244" t="s">
        <v>1573</v>
      </c>
      <c r="C10" s="246" t="s">
        <v>1574</v>
      </c>
      <c r="D10" s="580">
        <v>38755</v>
      </c>
      <c r="E10" s="580"/>
      <c r="F10" s="293">
        <f>E10-D10</f>
        <v>-38755</v>
      </c>
      <c r="G10" s="521" t="s">
        <v>1572</v>
      </c>
      <c r="H10" s="688"/>
    </row>
    <row r="11" spans="1:8" s="106" customFormat="1" ht="24" customHeight="1" x14ac:dyDescent="0.2">
      <c r="A11" s="50" t="s">
        <v>1529</v>
      </c>
      <c r="B11" s="244" t="s">
        <v>1516</v>
      </c>
      <c r="C11" s="246" t="s">
        <v>1517</v>
      </c>
      <c r="D11" s="552">
        <v>41465</v>
      </c>
      <c r="E11" s="552"/>
      <c r="F11" s="293">
        <f t="shared" ref="F11" si="3">E11-D11</f>
        <v>-41465</v>
      </c>
      <c r="G11" s="494" t="s">
        <v>1528</v>
      </c>
    </row>
    <row r="12" spans="1:8" s="106" customFormat="1" ht="22.5" x14ac:dyDescent="0.2">
      <c r="A12" s="50" t="s">
        <v>39</v>
      </c>
      <c r="B12" s="244" t="s">
        <v>1465</v>
      </c>
      <c r="C12" s="247" t="s">
        <v>1495</v>
      </c>
      <c r="D12" s="552">
        <v>24273</v>
      </c>
      <c r="E12" s="552"/>
      <c r="F12" s="293">
        <f t="shared" si="2"/>
        <v>-24273</v>
      </c>
      <c r="G12" s="492" t="s">
        <v>1527</v>
      </c>
    </row>
    <row r="13" spans="1:8" s="106" customFormat="1" ht="22.5" x14ac:dyDescent="0.2">
      <c r="A13" s="50" t="s">
        <v>41</v>
      </c>
      <c r="B13" s="244" t="s">
        <v>1392</v>
      </c>
      <c r="C13" s="247" t="s">
        <v>483</v>
      </c>
      <c r="D13" s="580">
        <v>1317</v>
      </c>
      <c r="E13" s="580"/>
      <c r="F13" s="293">
        <f t="shared" si="2"/>
        <v>-1317</v>
      </c>
      <c r="G13" s="277"/>
    </row>
    <row r="14" spans="1:8" s="106" customFormat="1" ht="25.5" customHeight="1" x14ac:dyDescent="0.2">
      <c r="A14" s="50" t="s">
        <v>43</v>
      </c>
      <c r="B14" s="244" t="s">
        <v>1525</v>
      </c>
      <c r="C14" s="247" t="s">
        <v>1526</v>
      </c>
      <c r="D14" s="580">
        <v>1853</v>
      </c>
      <c r="E14" s="580"/>
      <c r="F14" s="317">
        <f t="shared" ref="F14" si="4">E14-D14</f>
        <v>-1853</v>
      </c>
      <c r="G14" s="494" t="s">
        <v>1527</v>
      </c>
      <c r="H14" s="555"/>
    </row>
    <row r="15" spans="1:8" s="106" customFormat="1" ht="25.5" customHeight="1" x14ac:dyDescent="0.2">
      <c r="A15" s="50" t="s">
        <v>1361</v>
      </c>
      <c r="B15" s="299" t="s">
        <v>1967</v>
      </c>
      <c r="C15" s="247" t="s">
        <v>1966</v>
      </c>
      <c r="D15" s="552">
        <v>10326</v>
      </c>
      <c r="E15" s="552"/>
      <c r="F15" s="535">
        <f>E15-D15</f>
        <v>-10326</v>
      </c>
      <c r="G15" s="277"/>
    </row>
    <row r="16" spans="1:8" s="106" customFormat="1" ht="25.5" customHeight="1" x14ac:dyDescent="0.2">
      <c r="A16" s="50" t="s">
        <v>1615</v>
      </c>
      <c r="B16" s="299" t="s">
        <v>2002</v>
      </c>
      <c r="C16" s="247" t="s">
        <v>1614</v>
      </c>
      <c r="D16" s="191">
        <v>717</v>
      </c>
      <c r="E16" s="191"/>
      <c r="F16" s="535">
        <f t="shared" ref="F16" si="5">E16-D16</f>
        <v>-717</v>
      </c>
      <c r="G16" s="277"/>
    </row>
    <row r="17" spans="1:8" s="106" customFormat="1" ht="25.5" customHeight="1" thickBot="1" x14ac:dyDescent="0.25">
      <c r="A17" s="667" t="s">
        <v>1961</v>
      </c>
      <c r="B17" s="299" t="s">
        <v>1960</v>
      </c>
      <c r="C17" s="247" t="s">
        <v>1963</v>
      </c>
      <c r="D17" s="191">
        <v>1338</v>
      </c>
      <c r="E17" s="191"/>
      <c r="F17" s="535">
        <f t="shared" ref="F17" si="6">E17-D17</f>
        <v>-1338</v>
      </c>
      <c r="G17" s="277"/>
    </row>
    <row r="18" spans="1:8" s="106" customFormat="1" ht="18" customHeight="1" thickBot="1" x14ac:dyDescent="0.25">
      <c r="A18" s="50"/>
      <c r="B18" s="244" t="s">
        <v>1041</v>
      </c>
      <c r="C18" s="300" t="e">
        <f>SUM('Общ. счетчики'!#REF!)</f>
        <v>#REF!</v>
      </c>
      <c r="D18" s="191"/>
      <c r="E18" s="191"/>
      <c r="F18" s="228">
        <f>SUM(F7:F14)</f>
        <v>-133008</v>
      </c>
      <c r="G18" s="107"/>
    </row>
    <row r="19" spans="1:8" s="106" customFormat="1" ht="18" customHeight="1" thickBot="1" x14ac:dyDescent="0.25">
      <c r="A19" s="50"/>
      <c r="B19" s="299" t="s">
        <v>1478</v>
      </c>
      <c r="C19" s="300">
        <f>'Общ. счетчики'!G8+'Общ. счетчики'!G9</f>
        <v>3450</v>
      </c>
      <c r="D19" s="191"/>
      <c r="E19" s="191"/>
      <c r="F19" s="473">
        <f>F15+F16</f>
        <v>-11043</v>
      </c>
      <c r="G19" s="107"/>
    </row>
    <row r="20" spans="1:8" s="106" customFormat="1" ht="22.5" x14ac:dyDescent="0.2">
      <c r="A20" s="50" t="s">
        <v>45</v>
      </c>
      <c r="B20" s="244" t="s">
        <v>2001</v>
      </c>
      <c r="C20" s="247" t="s">
        <v>1459</v>
      </c>
      <c r="D20" s="552">
        <v>40194</v>
      </c>
      <c r="E20" s="552"/>
      <c r="F20" s="233">
        <f t="shared" ref="F20:F26" si="7">E20-D20</f>
        <v>-40194</v>
      </c>
      <c r="G20" s="494" t="s">
        <v>1527</v>
      </c>
      <c r="H20" s="687"/>
    </row>
    <row r="21" spans="1:8" s="106" customFormat="1" ht="25.5" customHeight="1" x14ac:dyDescent="0.2">
      <c r="A21" s="50" t="s">
        <v>1530</v>
      </c>
      <c r="B21" s="244" t="s">
        <v>1523</v>
      </c>
      <c r="C21" s="245" t="s">
        <v>1524</v>
      </c>
      <c r="D21" s="580">
        <v>23901</v>
      </c>
      <c r="E21" s="580"/>
      <c r="F21" s="231">
        <f t="shared" ref="F21" si="8">E21-D21</f>
        <v>-23901</v>
      </c>
      <c r="G21" s="492" t="s">
        <v>1528</v>
      </c>
      <c r="H21" s="688"/>
    </row>
    <row r="22" spans="1:8" s="106" customFormat="1" ht="30" customHeight="1" x14ac:dyDescent="0.2">
      <c r="A22" s="302" t="s">
        <v>1549</v>
      </c>
      <c r="B22" s="51" t="s">
        <v>1550</v>
      </c>
      <c r="C22" s="245" t="s">
        <v>1532</v>
      </c>
      <c r="D22" s="552">
        <v>31968</v>
      </c>
      <c r="E22" s="552"/>
      <c r="F22" s="231">
        <f t="shared" ref="F22" si="9">E22-D22</f>
        <v>-31968</v>
      </c>
      <c r="G22" s="492" t="s">
        <v>1528</v>
      </c>
      <c r="H22" s="689" t="s">
        <v>1957</v>
      </c>
    </row>
    <row r="23" spans="1:8" s="106" customFormat="1" ht="33.75" x14ac:dyDescent="0.2">
      <c r="A23" s="50" t="s">
        <v>1531</v>
      </c>
      <c r="B23" s="244" t="s">
        <v>1510</v>
      </c>
      <c r="C23" s="245" t="s">
        <v>1511</v>
      </c>
      <c r="D23" s="552">
        <v>5560</v>
      </c>
      <c r="E23" s="552"/>
      <c r="F23" s="231">
        <f t="shared" ref="F23" si="10">E23-D23</f>
        <v>-5560</v>
      </c>
      <c r="G23" s="493" t="s">
        <v>1528</v>
      </c>
      <c r="H23" s="688"/>
    </row>
    <row r="24" spans="1:8" s="106" customFormat="1" ht="28.5" customHeight="1" x14ac:dyDescent="0.2">
      <c r="A24" s="50" t="s">
        <v>53</v>
      </c>
      <c r="B24" s="299" t="s">
        <v>1473</v>
      </c>
      <c r="C24" s="246" t="s">
        <v>484</v>
      </c>
      <c r="D24" s="191">
        <v>26350</v>
      </c>
      <c r="E24" s="191"/>
      <c r="F24" s="537">
        <f t="shared" si="7"/>
        <v>-26350</v>
      </c>
      <c r="G24" s="220" t="s">
        <v>1430</v>
      </c>
    </row>
    <row r="25" spans="1:8" s="106" customFormat="1" ht="28.5" customHeight="1" x14ac:dyDescent="0.2">
      <c r="A25" s="50" t="s">
        <v>1043</v>
      </c>
      <c r="B25" s="299" t="s">
        <v>1685</v>
      </c>
      <c r="C25" s="246" t="s">
        <v>1044</v>
      </c>
      <c r="D25" s="552">
        <v>16055</v>
      </c>
      <c r="E25" s="552"/>
      <c r="F25" s="537">
        <f t="shared" si="7"/>
        <v>-16055</v>
      </c>
      <c r="G25" s="443"/>
    </row>
    <row r="26" spans="1:8" s="106" customFormat="1" ht="28.5" customHeight="1" thickBot="1" x14ac:dyDescent="0.25">
      <c r="A26" s="50" t="s">
        <v>66</v>
      </c>
      <c r="B26" s="299" t="s">
        <v>1474</v>
      </c>
      <c r="C26" s="191" t="s">
        <v>485</v>
      </c>
      <c r="D26" s="552">
        <v>24624</v>
      </c>
      <c r="E26" s="552"/>
      <c r="F26" s="537">
        <f t="shared" si="7"/>
        <v>-24624</v>
      </c>
      <c r="G26" s="220"/>
    </row>
    <row r="27" spans="1:8" s="106" customFormat="1" ht="18" customHeight="1" thickBot="1" x14ac:dyDescent="0.25">
      <c r="A27" s="50"/>
      <c r="B27" s="244" t="s">
        <v>1041</v>
      </c>
      <c r="C27" s="301" t="e">
        <f>SUM('Общ. счетчики'!#REF!)</f>
        <v>#REF!</v>
      </c>
      <c r="D27" s="191"/>
      <c r="E27" s="191"/>
      <c r="F27" s="490">
        <f>SUM(F20:F23)</f>
        <v>-101623</v>
      </c>
      <c r="G27" s="220"/>
    </row>
    <row r="28" spans="1:8" s="106" customFormat="1" ht="18" customHeight="1" x14ac:dyDescent="0.2">
      <c r="A28" s="50"/>
      <c r="B28" s="248" t="s">
        <v>1478</v>
      </c>
      <c r="C28" s="301">
        <f>'Общ. счетчики'!G13+'Общ. счетчики'!G14</f>
        <v>1895</v>
      </c>
      <c r="D28" s="191"/>
      <c r="E28" s="191"/>
      <c r="F28" s="489">
        <f>SUM(F24:F26)</f>
        <v>-67029</v>
      </c>
      <c r="G28" s="220"/>
    </row>
    <row r="29" spans="1:8" s="106" customFormat="1" ht="24" customHeight="1" x14ac:dyDescent="0.2">
      <c r="A29" s="302" t="s">
        <v>1505</v>
      </c>
      <c r="B29" s="302" t="s">
        <v>1492</v>
      </c>
      <c r="C29" s="245" t="s">
        <v>1493</v>
      </c>
      <c r="D29" s="552">
        <v>60131</v>
      </c>
      <c r="E29" s="552"/>
      <c r="F29" s="234">
        <f t="shared" ref="F29" si="11">E29-D29</f>
        <v>-60131</v>
      </c>
      <c r="G29" s="493" t="s">
        <v>1528</v>
      </c>
      <c r="H29" s="687"/>
    </row>
    <row r="30" spans="1:8" s="106" customFormat="1" ht="24" customHeight="1" x14ac:dyDescent="0.2">
      <c r="A30" s="50" t="s">
        <v>1562</v>
      </c>
      <c r="B30" s="275" t="s">
        <v>1338</v>
      </c>
      <c r="C30" s="245" t="s">
        <v>1547</v>
      </c>
      <c r="D30" s="552">
        <v>5746</v>
      </c>
      <c r="E30" s="552"/>
      <c r="F30" s="232">
        <f t="shared" ref="F30" si="12">E30-D30</f>
        <v>-5746</v>
      </c>
      <c r="G30" s="493" t="s">
        <v>1527</v>
      </c>
    </row>
    <row r="31" spans="1:8" s="106" customFormat="1" ht="24" customHeight="1" x14ac:dyDescent="0.2">
      <c r="A31" s="50" t="s">
        <v>58</v>
      </c>
      <c r="B31" s="244" t="s">
        <v>59</v>
      </c>
      <c r="C31" s="247" t="s">
        <v>1640</v>
      </c>
      <c r="D31" s="552">
        <v>25413</v>
      </c>
      <c r="E31" s="552"/>
      <c r="F31" s="317">
        <f t="shared" ref="F31" si="13">E31-D31</f>
        <v>-25413</v>
      </c>
      <c r="G31" s="556"/>
      <c r="H31" s="557"/>
    </row>
    <row r="32" spans="1:8" s="106" customFormat="1" ht="22.5" customHeight="1" x14ac:dyDescent="0.2">
      <c r="A32" s="50" t="s">
        <v>1559</v>
      </c>
      <c r="B32" s="244" t="s">
        <v>1348</v>
      </c>
      <c r="C32" s="246" t="s">
        <v>1540</v>
      </c>
      <c r="D32" s="589">
        <v>31715</v>
      </c>
      <c r="E32" s="589"/>
      <c r="F32" s="232">
        <f>E32-D32</f>
        <v>-31715</v>
      </c>
      <c r="G32" s="494" t="s">
        <v>1527</v>
      </c>
    </row>
    <row r="33" spans="1:8" s="106" customFormat="1" ht="22.5" customHeight="1" x14ac:dyDescent="0.2">
      <c r="A33" s="50" t="s">
        <v>1571</v>
      </c>
      <c r="B33" s="244" t="s">
        <v>1563</v>
      </c>
      <c r="C33" s="245" t="s">
        <v>1569</v>
      </c>
      <c r="D33" s="552">
        <v>23313</v>
      </c>
      <c r="E33" s="552"/>
      <c r="F33" s="232">
        <f t="shared" ref="F33" si="14">E33-D33</f>
        <v>-23313</v>
      </c>
      <c r="G33" s="517" t="s">
        <v>1528</v>
      </c>
    </row>
    <row r="34" spans="1:8" s="106" customFormat="1" ht="24.75" customHeight="1" x14ac:dyDescent="0.2">
      <c r="A34" s="50" t="s">
        <v>1506</v>
      </c>
      <c r="B34" s="244" t="s">
        <v>1488</v>
      </c>
      <c r="C34" s="245" t="s">
        <v>1489</v>
      </c>
      <c r="D34" s="191">
        <v>77038</v>
      </c>
      <c r="E34" s="191"/>
      <c r="F34" s="232">
        <f t="shared" ref="F34" si="15">E34-D34</f>
        <v>-77038</v>
      </c>
      <c r="G34" s="184" t="s">
        <v>1527</v>
      </c>
    </row>
    <row r="35" spans="1:8" s="106" customFormat="1" ht="29.25" customHeight="1" x14ac:dyDescent="0.2">
      <c r="A35" s="249" t="s">
        <v>1391</v>
      </c>
      <c r="B35" s="250" t="s">
        <v>1475</v>
      </c>
      <c r="C35" s="459">
        <v>32222217</v>
      </c>
      <c r="D35" s="552">
        <v>1384</v>
      </c>
      <c r="E35" s="552"/>
      <c r="F35" s="534">
        <f t="shared" ref="F35:F40" si="16">E35-D35</f>
        <v>-1384</v>
      </c>
      <c r="G35" s="555"/>
    </row>
    <row r="36" spans="1:8" s="106" customFormat="1" ht="27" customHeight="1" x14ac:dyDescent="0.2">
      <c r="A36" s="249" t="s">
        <v>1351</v>
      </c>
      <c r="B36" s="250" t="s">
        <v>1970</v>
      </c>
      <c r="C36" s="251" t="s">
        <v>1356</v>
      </c>
      <c r="D36" s="552">
        <v>8102</v>
      </c>
      <c r="E36" s="552"/>
      <c r="F36" s="535">
        <f t="shared" si="16"/>
        <v>-8102</v>
      </c>
      <c r="G36" s="124">
        <v>8078</v>
      </c>
    </row>
    <row r="37" spans="1:8" s="106" customFormat="1" ht="27.75" customHeight="1" x14ac:dyDescent="0.2">
      <c r="A37" s="249" t="s">
        <v>1367</v>
      </c>
      <c r="B37" s="250" t="s">
        <v>1476</v>
      </c>
      <c r="C37" s="446">
        <v>17784290</v>
      </c>
      <c r="D37" s="191">
        <v>25730</v>
      </c>
      <c r="E37" s="191"/>
      <c r="F37" s="535">
        <f t="shared" si="16"/>
        <v>-25730</v>
      </c>
    </row>
    <row r="38" spans="1:8" s="106" customFormat="1" ht="27" customHeight="1" x14ac:dyDescent="0.2">
      <c r="A38" s="249" t="s">
        <v>1368</v>
      </c>
      <c r="B38" s="250" t="s">
        <v>1969</v>
      </c>
      <c r="C38" s="446">
        <v>17786166</v>
      </c>
      <c r="D38" s="191">
        <v>1417</v>
      </c>
      <c r="E38" s="191"/>
      <c r="F38" s="535">
        <f t="shared" si="16"/>
        <v>-1417</v>
      </c>
    </row>
    <row r="39" spans="1:8" ht="27.75" customHeight="1" x14ac:dyDescent="0.2">
      <c r="A39" s="50" t="s">
        <v>67</v>
      </c>
      <c r="B39" s="250" t="s">
        <v>1447</v>
      </c>
      <c r="C39" s="245" t="s">
        <v>486</v>
      </c>
      <c r="D39" s="552">
        <v>19813</v>
      </c>
      <c r="E39" s="552"/>
      <c r="F39" s="534">
        <f t="shared" si="16"/>
        <v>-19813</v>
      </c>
      <c r="G39" s="107"/>
    </row>
    <row r="40" spans="1:8" ht="27.75" customHeight="1" x14ac:dyDescent="0.2">
      <c r="A40" s="50" t="s">
        <v>1354</v>
      </c>
      <c r="B40" s="250" t="s">
        <v>1477</v>
      </c>
      <c r="C40" s="245" t="s">
        <v>1355</v>
      </c>
      <c r="D40" s="552">
        <v>40490</v>
      </c>
      <c r="E40" s="552"/>
      <c r="F40" s="563">
        <f t="shared" si="16"/>
        <v>-40490</v>
      </c>
      <c r="G40" s="220"/>
      <c r="H40" s="297"/>
    </row>
    <row r="41" spans="1:8" ht="27.75" customHeight="1" thickBot="1" x14ac:dyDescent="0.25">
      <c r="A41" s="50" t="s">
        <v>1616</v>
      </c>
      <c r="B41" s="299" t="s">
        <v>2002</v>
      </c>
      <c r="C41" s="245" t="s">
        <v>1617</v>
      </c>
      <c r="D41" s="191">
        <v>605</v>
      </c>
      <c r="E41" s="191"/>
      <c r="F41" s="536">
        <f t="shared" ref="F41" si="17">E41-D41</f>
        <v>-605</v>
      </c>
      <c r="G41" s="220"/>
    </row>
    <row r="42" spans="1:8" ht="16.5" customHeight="1" x14ac:dyDescent="0.2">
      <c r="A42" s="475"/>
      <c r="B42" s="670" t="s">
        <v>1041</v>
      </c>
      <c r="C42" s="477" t="e">
        <f>SUM('Общ. счетчики'!#REF!)</f>
        <v>#REF!</v>
      </c>
      <c r="D42" s="476"/>
      <c r="E42" s="476" t="s">
        <v>1040</v>
      </c>
      <c r="F42" s="666">
        <f>SUM(F29:F34)</f>
        <v>-223356</v>
      </c>
      <c r="G42" s="483"/>
    </row>
    <row r="43" spans="1:8" ht="16.5" customHeight="1" x14ac:dyDescent="0.2">
      <c r="A43" s="478"/>
      <c r="B43" s="668" t="s">
        <v>1478</v>
      </c>
      <c r="C43" s="479">
        <f>'Общ. счетчики'!G18+'Общ. счетчики'!G19</f>
        <v>1955</v>
      </c>
      <c r="D43" s="478"/>
      <c r="E43" s="478"/>
      <c r="F43" s="480">
        <f>SUM(F35:F41)+SUM(F15:F17)+SUM(F24:F26)</f>
        <v>-176951</v>
      </c>
      <c r="G43" s="474"/>
    </row>
    <row r="44" spans="1:8" x14ac:dyDescent="0.2">
      <c r="A44" s="76"/>
      <c r="B44" s="304" t="s">
        <v>1046</v>
      </c>
      <c r="C44" s="484" t="e">
        <f>C18+C27+C42</f>
        <v>#REF!</v>
      </c>
      <c r="D44" s="76"/>
      <c r="E44" s="76"/>
      <c r="F44" s="485">
        <f>F18+F27+F42</f>
        <v>-457987</v>
      </c>
    </row>
    <row r="45" spans="1:8" x14ac:dyDescent="0.2">
      <c r="A45" s="35"/>
      <c r="B45" s="244" t="s">
        <v>1353</v>
      </c>
      <c r="C45" s="252"/>
      <c r="D45" s="35"/>
      <c r="E45" s="35"/>
      <c r="F45" s="486">
        <f>F44+F43+F28+F19</f>
        <v>-713010</v>
      </c>
    </row>
    <row r="46" spans="1:8" ht="33" customHeight="1" thickBot="1" x14ac:dyDescent="0.25">
      <c r="A46" s="303" t="s">
        <v>82</v>
      </c>
      <c r="B46" s="76"/>
      <c r="C46" s="76"/>
      <c r="D46" s="76"/>
      <c r="E46" s="76"/>
      <c r="F46" s="137"/>
    </row>
    <row r="47" spans="1:8" ht="12.75" customHeight="1" x14ac:dyDescent="0.2">
      <c r="A47" s="838" t="s">
        <v>480</v>
      </c>
      <c r="B47" s="838" t="s">
        <v>481</v>
      </c>
      <c r="C47" s="838" t="s">
        <v>1</v>
      </c>
      <c r="D47" s="838" t="s">
        <v>2</v>
      </c>
      <c r="E47" s="838"/>
      <c r="F47" s="859" t="s">
        <v>482</v>
      </c>
      <c r="G47" s="858" t="s">
        <v>1990</v>
      </c>
    </row>
    <row r="48" spans="1:8" x14ac:dyDescent="0.2">
      <c r="A48" s="838"/>
      <c r="B48" s="838"/>
      <c r="C48" s="838"/>
      <c r="D48" s="838"/>
      <c r="E48" s="838"/>
      <c r="F48" s="860"/>
      <c r="G48" s="858"/>
    </row>
    <row r="49" spans="1:10" ht="17.25" customHeight="1" thickBot="1" x14ac:dyDescent="0.25">
      <c r="A49" s="838"/>
      <c r="B49" s="838"/>
      <c r="C49" s="838"/>
      <c r="D49" s="253" t="s">
        <v>6</v>
      </c>
      <c r="E49" s="254" t="s">
        <v>7</v>
      </c>
      <c r="F49" s="861"/>
      <c r="G49" s="858"/>
    </row>
    <row r="50" spans="1:10" ht="36" customHeight="1" thickBot="1" x14ac:dyDescent="0.25">
      <c r="A50" s="247" t="s">
        <v>487</v>
      </c>
      <c r="B50" s="837" t="s">
        <v>488</v>
      </c>
      <c r="C50" s="837"/>
      <c r="D50" s="191"/>
      <c r="E50" s="191"/>
      <c r="F50" s="235" t="e">
        <f>'Общ. счетчики'!#REF!</f>
        <v>#REF!</v>
      </c>
      <c r="G50" s="214"/>
      <c r="H50" s="255"/>
    </row>
    <row r="51" spans="1:10" ht="24" customHeight="1" x14ac:dyDescent="0.2">
      <c r="A51" s="255" t="s">
        <v>948</v>
      </c>
      <c r="B51" s="850" t="s">
        <v>84</v>
      </c>
      <c r="C51" s="245" t="s">
        <v>1564</v>
      </c>
      <c r="D51" s="552">
        <v>51432</v>
      </c>
      <c r="E51" s="552"/>
      <c r="F51" s="236">
        <f>E51-D51</f>
        <v>-51432</v>
      </c>
      <c r="G51" s="710">
        <f>(F51*2/100)+F51</f>
        <v>-52460.639999999999</v>
      </c>
      <c r="H51" s="862"/>
    </row>
    <row r="52" spans="1:10" ht="24" customHeight="1" x14ac:dyDescent="0.2">
      <c r="A52" s="50" t="s">
        <v>85</v>
      </c>
      <c r="B52" s="850"/>
      <c r="C52" s="247" t="s">
        <v>1565</v>
      </c>
      <c r="D52" s="191">
        <v>75767</v>
      </c>
      <c r="E52" s="191"/>
      <c r="F52" s="289">
        <f>E52-D52</f>
        <v>-75767</v>
      </c>
      <c r="G52" s="710">
        <f>(F52*2/100)+F52</f>
        <v>-77282.34</v>
      </c>
      <c r="H52" s="863"/>
    </row>
    <row r="53" spans="1:10" ht="31.5" customHeight="1" x14ac:dyDescent="0.2">
      <c r="A53" s="255" t="s">
        <v>489</v>
      </c>
      <c r="B53" s="848" t="s">
        <v>990</v>
      </c>
      <c r="C53" s="840" t="s">
        <v>1958</v>
      </c>
      <c r="D53" s="541">
        <v>35870</v>
      </c>
      <c r="E53" s="842"/>
      <c r="F53" s="868">
        <f>E53-D53</f>
        <v>-35870</v>
      </c>
      <c r="G53" s="865">
        <f>F53</f>
        <v>-35870</v>
      </c>
      <c r="H53" s="867"/>
      <c r="I53" s="124"/>
    </row>
    <row r="54" spans="1:10" ht="31.5" customHeight="1" x14ac:dyDescent="0.2">
      <c r="A54" s="50" t="s">
        <v>87</v>
      </c>
      <c r="B54" s="849"/>
      <c r="C54" s="841"/>
      <c r="D54" s="725"/>
      <c r="E54" s="843"/>
      <c r="F54" s="869"/>
      <c r="G54" s="866"/>
      <c r="H54" s="867"/>
      <c r="I54" s="124"/>
    </row>
    <row r="55" spans="1:10" ht="25.5" customHeight="1" x14ac:dyDescent="0.2">
      <c r="A55" s="256" t="s">
        <v>490</v>
      </c>
      <c r="B55" s="244" t="s">
        <v>89</v>
      </c>
      <c r="C55" s="247" t="s">
        <v>1522</v>
      </c>
      <c r="D55" s="552">
        <v>9411</v>
      </c>
      <c r="E55" s="552"/>
      <c r="F55" s="236">
        <f t="shared" ref="F55" si="18">E55-D55</f>
        <v>-9411</v>
      </c>
      <c r="G55" s="215">
        <f>(F55*2/100)+F55</f>
        <v>-9599.2199999999993</v>
      </c>
      <c r="H55" s="511"/>
    </row>
    <row r="56" spans="1:10" ht="30.75" customHeight="1" x14ac:dyDescent="0.2">
      <c r="A56" s="482" t="s">
        <v>90</v>
      </c>
      <c r="B56" s="244" t="s">
        <v>1989</v>
      </c>
      <c r="C56" s="247" t="s">
        <v>1487</v>
      </c>
      <c r="D56" s="552">
        <v>22404</v>
      </c>
      <c r="E56" s="552"/>
      <c r="F56" s="237">
        <f t="shared" ref="F56" si="19">E56-D56</f>
        <v>-22404</v>
      </c>
      <c r="G56" s="216">
        <f>(F56*0.719/100)+F56</f>
        <v>-22565.084760000002</v>
      </c>
      <c r="H56" s="511"/>
      <c r="I56" s="124"/>
    </row>
    <row r="57" spans="1:10" ht="27" customHeight="1" x14ac:dyDescent="0.2">
      <c r="A57" s="482" t="s">
        <v>92</v>
      </c>
      <c r="B57" s="244" t="s">
        <v>1491</v>
      </c>
      <c r="C57" s="246" t="s">
        <v>1483</v>
      </c>
      <c r="D57" s="552">
        <v>4976</v>
      </c>
      <c r="E57" s="552"/>
      <c r="F57" s="237">
        <f t="shared" ref="F57" si="20">E57-D57</f>
        <v>-4976</v>
      </c>
      <c r="G57" s="216">
        <f>(F57*2/100)+F57</f>
        <v>-5075.5200000000004</v>
      </c>
      <c r="H57" s="495"/>
      <c r="I57" s="864"/>
    </row>
    <row r="58" spans="1:10" ht="26.25" customHeight="1" x14ac:dyDescent="0.2">
      <c r="A58" s="50" t="s">
        <v>94</v>
      </c>
      <c r="B58" s="51" t="s">
        <v>1993</v>
      </c>
      <c r="C58" s="246" t="s">
        <v>1497</v>
      </c>
      <c r="D58" s="552">
        <v>12108</v>
      </c>
      <c r="E58" s="552"/>
      <c r="F58" s="345">
        <f t="shared" ref="F58" si="21">E58-D58</f>
        <v>-12108</v>
      </c>
      <c r="G58" s="216">
        <f>(F58*0.851/100)+F58</f>
        <v>-12211.03908</v>
      </c>
      <c r="H58" s="712"/>
      <c r="I58" s="864"/>
    </row>
    <row r="59" spans="1:10" ht="27" customHeight="1" x14ac:dyDescent="0.2">
      <c r="A59" s="258" t="s">
        <v>491</v>
      </c>
      <c r="B59" s="302" t="s">
        <v>1507</v>
      </c>
      <c r="C59" s="247" t="s">
        <v>1498</v>
      </c>
      <c r="D59" s="552">
        <v>19528</v>
      </c>
      <c r="E59" s="552"/>
      <c r="F59" s="234">
        <f t="shared" ref="F59" si="22">E59-D59</f>
        <v>-19528</v>
      </c>
      <c r="G59" s="216">
        <f>(F59*2/100)+F59</f>
        <v>-19918.560000000001</v>
      </c>
      <c r="H59" s="511"/>
      <c r="I59" s="8"/>
    </row>
    <row r="60" spans="1:10" ht="24" customHeight="1" x14ac:dyDescent="0.2">
      <c r="A60" s="50" t="s">
        <v>97</v>
      </c>
      <c r="B60" s="244" t="s">
        <v>1514</v>
      </c>
      <c r="C60" s="329" t="s">
        <v>1515</v>
      </c>
      <c r="D60" s="552">
        <v>20464</v>
      </c>
      <c r="E60" s="552"/>
      <c r="F60" s="346">
        <f t="shared" ref="F60" si="23">E60-D60</f>
        <v>-20464</v>
      </c>
      <c r="G60" s="216">
        <f>(F60*2/100)+F60</f>
        <v>-20873.28</v>
      </c>
      <c r="H60" s="511"/>
      <c r="I60" s="8"/>
    </row>
    <row r="61" spans="1:10" ht="24" customHeight="1" x14ac:dyDescent="0.2">
      <c r="A61" s="50" t="s">
        <v>99</v>
      </c>
      <c r="B61" s="302" t="s">
        <v>1508</v>
      </c>
      <c r="C61" s="329" t="s">
        <v>1499</v>
      </c>
      <c r="D61" s="552">
        <v>24503</v>
      </c>
      <c r="E61" s="552"/>
      <c r="F61" s="346">
        <f t="shared" ref="F61:F62" si="24">E61-D61</f>
        <v>-24503</v>
      </c>
      <c r="G61" s="328">
        <f>(F61*2/100)+F61</f>
        <v>-24993.06</v>
      </c>
      <c r="H61" s="511"/>
      <c r="I61" s="495"/>
      <c r="J61" s="495"/>
    </row>
    <row r="62" spans="1:10" ht="24" customHeight="1" x14ac:dyDescent="0.2">
      <c r="A62" s="51" t="s">
        <v>101</v>
      </c>
      <c r="B62" s="302" t="s">
        <v>1509</v>
      </c>
      <c r="C62" s="329" t="s">
        <v>1500</v>
      </c>
      <c r="D62" s="552">
        <v>27133</v>
      </c>
      <c r="E62" s="552"/>
      <c r="F62" s="346">
        <f t="shared" si="24"/>
        <v>-27133</v>
      </c>
      <c r="G62" s="328">
        <f>(F62*2/100)+F62</f>
        <v>-27675.66</v>
      </c>
      <c r="H62" s="511"/>
      <c r="I62" s="495"/>
      <c r="J62" s="495"/>
    </row>
    <row r="63" spans="1:10" ht="24" customHeight="1" x14ac:dyDescent="0.2">
      <c r="A63" s="262" t="s">
        <v>1435</v>
      </c>
      <c r="B63" s="244" t="s">
        <v>1432</v>
      </c>
      <c r="C63" s="558" t="s">
        <v>1377</v>
      </c>
      <c r="D63" s="191">
        <v>52746</v>
      </c>
      <c r="E63" s="191"/>
      <c r="F63" s="288">
        <f>E63-D63</f>
        <v>-52746</v>
      </c>
      <c r="G63" s="328"/>
      <c r="H63" s="495"/>
    </row>
    <row r="64" spans="1:10" ht="24" customHeight="1" x14ac:dyDescent="0.2">
      <c r="A64" s="262" t="s">
        <v>1577</v>
      </c>
      <c r="B64" s="262" t="s">
        <v>1577</v>
      </c>
      <c r="C64" s="559" t="s">
        <v>1582</v>
      </c>
      <c r="D64" s="578">
        <v>40</v>
      </c>
      <c r="E64" s="578"/>
      <c r="F64" s="288">
        <f t="shared" ref="F64" si="25">E64-D64</f>
        <v>-40</v>
      </c>
      <c r="G64" s="328">
        <f>F64</f>
        <v>-40</v>
      </c>
      <c r="H64" s="8"/>
    </row>
    <row r="65" spans="1:9" ht="24" customHeight="1" x14ac:dyDescent="0.2">
      <c r="A65" s="262" t="s">
        <v>1578</v>
      </c>
      <c r="B65" s="262" t="s">
        <v>1987</v>
      </c>
      <c r="C65" s="559" t="s">
        <v>1988</v>
      </c>
      <c r="D65" s="709">
        <v>6301</v>
      </c>
      <c r="E65" s="709"/>
      <c r="F65" s="288">
        <f>E65-D65</f>
        <v>-6301</v>
      </c>
      <c r="G65" s="328">
        <f>F65</f>
        <v>-6301</v>
      </c>
      <c r="H65" s="511"/>
      <c r="I65" s="124"/>
    </row>
    <row r="66" spans="1:9" ht="24" customHeight="1" x14ac:dyDescent="0.2">
      <c r="A66" s="262" t="s">
        <v>1580</v>
      </c>
      <c r="B66" s="244" t="s">
        <v>1472</v>
      </c>
      <c r="C66" s="560" t="s">
        <v>1566</v>
      </c>
      <c r="D66" s="569">
        <v>31658</v>
      </c>
      <c r="E66" s="569"/>
      <c r="F66" s="288">
        <f>E66-D66</f>
        <v>-31658</v>
      </c>
      <c r="G66" s="328">
        <f>(F66*2/100)+F66</f>
        <v>-32291.16</v>
      </c>
      <c r="H66" s="511"/>
    </row>
    <row r="67" spans="1:9" ht="24" customHeight="1" x14ac:dyDescent="0.2">
      <c r="A67" s="262" t="s">
        <v>1579</v>
      </c>
      <c r="B67" s="244" t="s">
        <v>1994</v>
      </c>
      <c r="C67" s="560" t="s">
        <v>1567</v>
      </c>
      <c r="D67" s="578">
        <v>85741</v>
      </c>
      <c r="E67" s="578"/>
      <c r="F67" s="288">
        <f t="shared" ref="F67" si="26">E67-D67</f>
        <v>-85741</v>
      </c>
      <c r="G67" s="328">
        <f>(F67*5/100)+F67</f>
        <v>-90028.05</v>
      </c>
      <c r="H67" s="712"/>
    </row>
    <row r="68" spans="1:9" ht="24" customHeight="1" x14ac:dyDescent="0.2">
      <c r="A68" s="262" t="s">
        <v>1581</v>
      </c>
      <c r="B68" s="244" t="s">
        <v>1962</v>
      </c>
      <c r="C68" s="561" t="s">
        <v>1568</v>
      </c>
      <c r="D68" s="578">
        <v>12893</v>
      </c>
      <c r="E68" s="578"/>
      <c r="F68" s="288">
        <f t="shared" ref="F68" si="27">E68-D68</f>
        <v>-12893</v>
      </c>
      <c r="G68" s="328">
        <f>(F68*2.746/100)+F68</f>
        <v>-13247.04178</v>
      </c>
      <c r="H68" s="511"/>
    </row>
    <row r="69" spans="1:9" ht="24" customHeight="1" x14ac:dyDescent="0.2">
      <c r="A69" s="140" t="s">
        <v>1397</v>
      </c>
      <c r="B69" s="562" t="s">
        <v>1398</v>
      </c>
      <c r="C69" s="355"/>
      <c r="D69" s="580">
        <v>4400</v>
      </c>
      <c r="E69" s="580">
        <v>7100</v>
      </c>
      <c r="F69" s="288">
        <f t="shared" ref="F69" si="28">E69-D69</f>
        <v>2700</v>
      </c>
      <c r="G69" s="328">
        <f>F69</f>
        <v>2700</v>
      </c>
      <c r="H69" s="495"/>
      <c r="I69" s="124"/>
    </row>
    <row r="70" spans="1:9" ht="24" customHeight="1" x14ac:dyDescent="0.2">
      <c r="A70" s="50" t="s">
        <v>493</v>
      </c>
      <c r="B70" s="244" t="s">
        <v>103</v>
      </c>
      <c r="C70" s="330" t="s">
        <v>1034</v>
      </c>
      <c r="D70" s="846" t="s">
        <v>1345</v>
      </c>
      <c r="E70" s="847"/>
      <c r="F70" s="288"/>
      <c r="G70" s="217"/>
      <c r="H70" s="511"/>
    </row>
    <row r="71" spans="1:9" ht="27" customHeight="1" x14ac:dyDescent="0.2">
      <c r="A71" s="259" t="s">
        <v>957</v>
      </c>
      <c r="B71" s="244" t="s">
        <v>494</v>
      </c>
      <c r="C71" s="836" t="s">
        <v>1035</v>
      </c>
      <c r="D71" s="836"/>
      <c r="E71" s="836"/>
      <c r="F71" s="288">
        <v>891</v>
      </c>
      <c r="G71" s="218"/>
    </row>
    <row r="72" spans="1:9" ht="18" customHeight="1" x14ac:dyDescent="0.2">
      <c r="A72" s="260" t="s">
        <v>16</v>
      </c>
      <c r="B72" s="35"/>
      <c r="C72" s="35"/>
      <c r="D72" s="35"/>
      <c r="E72" s="35"/>
      <c r="F72" s="465">
        <f>SUM(F51:F70)-F63</f>
        <v>-437529</v>
      </c>
      <c r="G72" s="497">
        <f>SUM(G51:G70)</f>
        <v>-447731.65561999986</v>
      </c>
      <c r="I72" s="662"/>
    </row>
    <row r="73" spans="1:9" ht="21" customHeight="1" x14ac:dyDescent="0.2">
      <c r="A73" s="247"/>
      <c r="B73" s="35"/>
      <c r="C73" s="261"/>
      <c r="D73" s="35"/>
      <c r="E73" s="35"/>
      <c r="F73" s="238"/>
      <c r="G73" s="219"/>
    </row>
    <row r="74" spans="1:9" ht="58.5" customHeight="1" x14ac:dyDescent="0.2">
      <c r="A74" s="337" t="s">
        <v>71</v>
      </c>
      <c r="B74" s="338"/>
      <c r="C74" s="105"/>
      <c r="D74" s="105"/>
      <c r="E74" s="105"/>
      <c r="F74" s="105"/>
      <c r="G74" s="105"/>
      <c r="H74" s="105"/>
    </row>
    <row r="75" spans="1:9" ht="12.75" customHeight="1" x14ac:dyDescent="0.2">
      <c r="A75" s="838" t="s">
        <v>480</v>
      </c>
      <c r="B75" s="838" t="s">
        <v>481</v>
      </c>
      <c r="C75" s="838" t="s">
        <v>1</v>
      </c>
      <c r="D75" s="838" t="s">
        <v>2</v>
      </c>
      <c r="E75" s="838"/>
      <c r="F75" s="838" t="s">
        <v>482</v>
      </c>
      <c r="G75" s="839" t="s">
        <v>1024</v>
      </c>
      <c r="H75" s="835"/>
    </row>
    <row r="76" spans="1:9" x14ac:dyDescent="0.2">
      <c r="A76" s="838"/>
      <c r="B76" s="838"/>
      <c r="C76" s="838"/>
      <c r="D76" s="838"/>
      <c r="E76" s="838"/>
      <c r="F76" s="838"/>
      <c r="G76" s="839"/>
      <c r="H76" s="835"/>
    </row>
    <row r="77" spans="1:9" ht="23.25" customHeight="1" x14ac:dyDescent="0.2">
      <c r="A77" s="838"/>
      <c r="B77" s="838"/>
      <c r="C77" s="838"/>
      <c r="D77" s="253" t="s">
        <v>6</v>
      </c>
      <c r="E77" s="254" t="s">
        <v>7</v>
      </c>
      <c r="F77" s="838"/>
      <c r="G77" s="839"/>
      <c r="H77" s="835"/>
    </row>
    <row r="78" spans="1:9" ht="28.5" customHeight="1" x14ac:dyDescent="0.2">
      <c r="A78" s="50" t="s">
        <v>950</v>
      </c>
      <c r="B78" s="262" t="s">
        <v>961</v>
      </c>
      <c r="C78" s="245" t="s">
        <v>1379</v>
      </c>
      <c r="D78" s="552">
        <v>52607</v>
      </c>
      <c r="E78" s="552"/>
      <c r="F78" s="191">
        <f>E78-D78</f>
        <v>-52607</v>
      </c>
      <c r="G78" s="332">
        <f>F78*E82</f>
        <v>-53875.479360124853</v>
      </c>
      <c r="H78" s="494" t="s">
        <v>1527</v>
      </c>
    </row>
    <row r="79" spans="1:9" ht="24" customHeight="1" x14ac:dyDescent="0.2">
      <c r="A79" s="50" t="s">
        <v>949</v>
      </c>
      <c r="B79" s="262" t="s">
        <v>1036</v>
      </c>
      <c r="C79" s="245" t="s">
        <v>1501</v>
      </c>
      <c r="D79" s="552">
        <v>14514</v>
      </c>
      <c r="E79" s="552"/>
      <c r="F79" s="191">
        <f>E79-D79</f>
        <v>-14514</v>
      </c>
      <c r="G79" s="333">
        <f>F79*E82</f>
        <v>-14863.966913772922</v>
      </c>
      <c r="H79" s="510" t="s">
        <v>1528</v>
      </c>
    </row>
    <row r="80" spans="1:9" ht="28.5" customHeight="1" x14ac:dyDescent="0.2">
      <c r="A80" s="302" t="s">
        <v>951</v>
      </c>
      <c r="B80" s="262" t="s">
        <v>1647</v>
      </c>
      <c r="C80" s="245" t="s">
        <v>1496</v>
      </c>
      <c r="D80" s="580">
        <v>9769</v>
      </c>
      <c r="E80" s="580"/>
      <c r="F80" s="191">
        <f>E80-D80</f>
        <v>-9769</v>
      </c>
      <c r="G80" s="333">
        <f>F80*E82</f>
        <v>-10004.553726102224</v>
      </c>
      <c r="H80" s="510" t="s">
        <v>1528</v>
      </c>
    </row>
    <row r="81" spans="1:9" ht="15.75" customHeight="1" x14ac:dyDescent="0.2">
      <c r="A81" s="262" t="s">
        <v>966</v>
      </c>
      <c r="B81" s="262" t="s">
        <v>1350</v>
      </c>
      <c r="C81" s="245">
        <v>17028035</v>
      </c>
      <c r="D81" s="191">
        <v>1854</v>
      </c>
      <c r="E81" s="191"/>
      <c r="F81" s="191">
        <f>E81-D81</f>
        <v>-1854</v>
      </c>
      <c r="G81" s="334"/>
      <c r="H81" s="13"/>
    </row>
    <row r="82" spans="1:9" ht="43.5" customHeight="1" x14ac:dyDescent="0.2">
      <c r="A82" s="837" t="s">
        <v>969</v>
      </c>
      <c r="B82" s="837"/>
      <c r="C82" s="837"/>
      <c r="D82" s="837"/>
      <c r="E82" s="263">
        <f>SUM(F78:F81)/SUM(F78:F80)</f>
        <v>1.0241123683183768</v>
      </c>
      <c r="F82" s="35"/>
      <c r="G82" s="336"/>
      <c r="H82" s="13"/>
    </row>
    <row r="83" spans="1:9" ht="24" customHeight="1" x14ac:dyDescent="0.2">
      <c r="A83" s="844" t="s">
        <v>952</v>
      </c>
      <c r="B83" s="711" t="s">
        <v>1992</v>
      </c>
      <c r="C83" s="245" t="s">
        <v>1551</v>
      </c>
      <c r="D83" s="191">
        <v>42175</v>
      </c>
      <c r="E83" s="191"/>
      <c r="F83" s="191">
        <f>E83-D83</f>
        <v>-42175</v>
      </c>
      <c r="G83" s="335"/>
      <c r="H83" s="113"/>
    </row>
    <row r="84" spans="1:9" ht="24" customHeight="1" x14ac:dyDescent="0.2">
      <c r="A84" s="845"/>
      <c r="B84" s="481" t="s">
        <v>1486</v>
      </c>
      <c r="C84" s="245" t="s">
        <v>1502</v>
      </c>
      <c r="D84" s="191">
        <v>160309</v>
      </c>
      <c r="E84" s="191"/>
      <c r="F84" s="191">
        <f t="shared" ref="F84:F87" si="29">E84-D84</f>
        <v>-160309</v>
      </c>
      <c r="G84" s="335"/>
      <c r="H84" s="564"/>
    </row>
    <row r="85" spans="1:9" ht="42.75" customHeight="1" x14ac:dyDescent="0.2">
      <c r="A85" s="50" t="s">
        <v>953</v>
      </c>
      <c r="B85" s="50" t="s">
        <v>1560</v>
      </c>
      <c r="C85" s="245" t="s">
        <v>1561</v>
      </c>
      <c r="D85" s="552">
        <v>45923</v>
      </c>
      <c r="E85" s="552"/>
      <c r="F85" s="191">
        <f t="shared" ref="F85" si="30">E85-D85</f>
        <v>-45923</v>
      </c>
      <c r="G85" s="335"/>
      <c r="H85" s="511" t="s">
        <v>1528</v>
      </c>
      <c r="I85" s="495"/>
    </row>
    <row r="86" spans="1:9" ht="33" customHeight="1" x14ac:dyDescent="0.2">
      <c r="A86" s="302" t="s">
        <v>954</v>
      </c>
      <c r="B86" s="302" t="s">
        <v>1490</v>
      </c>
      <c r="C86" s="245" t="s">
        <v>1494</v>
      </c>
      <c r="D86" s="580">
        <v>32613</v>
      </c>
      <c r="E86" s="580"/>
      <c r="F86" s="331">
        <f t="shared" si="29"/>
        <v>-32613</v>
      </c>
      <c r="G86" s="335"/>
      <c r="H86" s="511" t="s">
        <v>1528</v>
      </c>
      <c r="I86" s="124"/>
    </row>
    <row r="87" spans="1:9" ht="31.5" customHeight="1" x14ac:dyDescent="0.2">
      <c r="A87" s="50" t="s">
        <v>1026</v>
      </c>
      <c r="B87" s="50" t="s">
        <v>1512</v>
      </c>
      <c r="C87" s="245" t="s">
        <v>1513</v>
      </c>
      <c r="D87" s="580">
        <v>15299</v>
      </c>
      <c r="E87" s="580"/>
      <c r="F87" s="331">
        <f t="shared" si="29"/>
        <v>-15299</v>
      </c>
      <c r="G87" s="581"/>
      <c r="H87" s="511" t="s">
        <v>1528</v>
      </c>
      <c r="I87" s="124"/>
    </row>
    <row r="88" spans="1:9" ht="24" customHeight="1" x14ac:dyDescent="0.2">
      <c r="A88" s="50" t="s">
        <v>1618</v>
      </c>
      <c r="B88" s="299" t="s">
        <v>2003</v>
      </c>
      <c r="C88" s="245" t="s">
        <v>1619</v>
      </c>
      <c r="D88" s="191">
        <v>857</v>
      </c>
      <c r="E88" s="191"/>
      <c r="F88" s="532">
        <f t="shared" ref="F88" si="31">E88-D88</f>
        <v>-857</v>
      </c>
      <c r="G88" s="335"/>
      <c r="H88" s="511"/>
    </row>
    <row r="89" spans="1:9" ht="27.75" customHeight="1" x14ac:dyDescent="0.2">
      <c r="A89" s="50"/>
      <c r="B89" s="669" t="s">
        <v>1041</v>
      </c>
      <c r="C89" s="463" t="e">
        <f>SUM('Общ. счетчики'!#REF!)</f>
        <v>#REF!</v>
      </c>
      <c r="D89" s="191"/>
      <c r="E89" s="191"/>
      <c r="F89" s="464">
        <f>SUM(F78:F87)</f>
        <v>-375063</v>
      </c>
      <c r="G89" s="533" t="e">
        <f>C89-F89</f>
        <v>#REF!</v>
      </c>
      <c r="H89" s="8"/>
    </row>
    <row r="90" spans="1:9" ht="21.75" customHeight="1" x14ac:dyDescent="0.2">
      <c r="A90" s="478"/>
      <c r="B90" s="668" t="s">
        <v>1478</v>
      </c>
      <c r="C90" s="300">
        <f>'Общ. счетчики'!G36</f>
        <v>2205</v>
      </c>
      <c r="D90" s="478"/>
      <c r="E90" s="478"/>
      <c r="F90" s="480">
        <f>F88</f>
        <v>-857</v>
      </c>
      <c r="G90" s="553"/>
    </row>
    <row r="91" spans="1:9" ht="18" customHeight="1" x14ac:dyDescent="0.2">
      <c r="A91" s="264" t="s">
        <v>1042</v>
      </c>
      <c r="B91" s="257"/>
      <c r="C91" s="191"/>
      <c r="D91" s="191"/>
      <c r="E91" s="191"/>
      <c r="F91" s="191"/>
      <c r="G91" s="31"/>
    </row>
    <row r="92" spans="1:9" ht="38.25" customHeight="1" x14ac:dyDescent="0.2">
      <c r="A92" s="50" t="s">
        <v>1637</v>
      </c>
      <c r="B92" s="548" t="s">
        <v>1638</v>
      </c>
      <c r="C92" s="245">
        <v>11323464</v>
      </c>
      <c r="D92" s="191">
        <v>26753</v>
      </c>
      <c r="E92" s="191"/>
      <c r="F92" s="552">
        <f>E92-D92</f>
        <v>-26753</v>
      </c>
      <c r="G92" s="31"/>
    </row>
    <row r="94" spans="1:9" ht="21" customHeight="1" x14ac:dyDescent="0.2">
      <c r="A94" s="50" t="s">
        <v>1950</v>
      </c>
      <c r="B94" s="716" t="s">
        <v>1951</v>
      </c>
      <c r="C94" s="245" t="s">
        <v>1380</v>
      </c>
      <c r="D94" s="552">
        <v>73995</v>
      </c>
      <c r="E94" s="552"/>
      <c r="F94" s="541">
        <f>E94-D94</f>
        <v>-73995</v>
      </c>
    </row>
    <row r="95" spans="1:9" ht="21" customHeight="1" x14ac:dyDescent="0.2">
      <c r="A95" s="50" t="s">
        <v>1950</v>
      </c>
      <c r="B95" s="715" t="s">
        <v>1952</v>
      </c>
      <c r="C95" s="245" t="s">
        <v>1955</v>
      </c>
      <c r="D95" s="552">
        <v>13769</v>
      </c>
      <c r="E95" s="552"/>
      <c r="F95" s="541">
        <f>E95-D95</f>
        <v>-13769</v>
      </c>
    </row>
    <row r="96" spans="1:9" x14ac:dyDescent="0.2">
      <c r="E96" t="s">
        <v>1381</v>
      </c>
      <c r="F96" s="463">
        <f>SUM(F94:F95)</f>
        <v>-87764</v>
      </c>
    </row>
    <row r="97" spans="1:6" x14ac:dyDescent="0.2">
      <c r="F97" s="108"/>
    </row>
    <row r="98" spans="1:6" x14ac:dyDescent="0.2">
      <c r="D98" s="126" t="s">
        <v>1387</v>
      </c>
      <c r="E98" s="126"/>
      <c r="F98" s="126" t="s">
        <v>1388</v>
      </c>
    </row>
    <row r="99" spans="1:6" x14ac:dyDescent="0.2">
      <c r="A99" t="s">
        <v>1382</v>
      </c>
      <c r="C99" t="s">
        <v>1383</v>
      </c>
      <c r="D99" s="339">
        <v>17349.900000000001</v>
      </c>
      <c r="F99" s="340">
        <f>F96/D103*D99</f>
        <v>-34344.861873667833</v>
      </c>
    </row>
    <row r="100" spans="1:6" x14ac:dyDescent="0.2">
      <c r="C100" t="s">
        <v>1384</v>
      </c>
      <c r="D100">
        <v>16472.900000000001</v>
      </c>
      <c r="F100" s="340">
        <f>F96/D103*D100</f>
        <v>-32608.803229917339</v>
      </c>
    </row>
    <row r="101" spans="1:6" x14ac:dyDescent="0.2">
      <c r="C101" t="s">
        <v>1385</v>
      </c>
      <c r="D101">
        <v>6275</v>
      </c>
      <c r="F101" s="340">
        <f>F96/D103*D101</f>
        <v>-12421.628266287738</v>
      </c>
    </row>
    <row r="102" spans="1:6" x14ac:dyDescent="0.2">
      <c r="C102" t="s">
        <v>1386</v>
      </c>
      <c r="D102">
        <v>4237.7</v>
      </c>
      <c r="F102" s="340">
        <f>F96/D103*D102</f>
        <v>-8388.7066301270988</v>
      </c>
    </row>
    <row r="103" spans="1:6" x14ac:dyDescent="0.2">
      <c r="D103" s="342">
        <f>SUM(D99:D102)</f>
        <v>44335.5</v>
      </c>
      <c r="E103" s="13"/>
      <c r="F103" s="341">
        <f>SUM(F99:F102)</f>
        <v>-87764</v>
      </c>
    </row>
  </sheetData>
  <customSheetViews>
    <customSheetView guid="{59BB3A05-2517-4212-B4B0-766CE27362F6}" showPageBreaks="1" fitToPage="1" printArea="1" state="hidden" view="pageBreakPreview">
      <selection activeCell="I13" sqref="I13"/>
      <pageMargins left="0.39370078740157483" right="0.19685039370078741" top="0.39370078740157483" bottom="0.39370078740157483" header="0" footer="0"/>
      <pageSetup paperSize="9" scale="90" fitToHeight="0" orientation="portrait" r:id="rId1"/>
      <headerFooter alignWithMargins="0"/>
    </customSheetView>
    <customSheetView guid="{11E80AD0-6AA7-470D-8311-11AF96F196E5}" showPageBreaks="1" fitToPage="1" printArea="1" state="hidden" view="pageBreakPreview">
      <selection activeCell="G89" sqref="G89"/>
      <pageMargins left="0.39370078740157483" right="0.19685039370078741" top="0.39370078740157483" bottom="0.39370078740157483" header="0" footer="0"/>
      <pageSetup paperSize="9" scale="90" fitToHeight="0" orientation="portrait" r:id="rId2"/>
      <headerFooter alignWithMargins="0"/>
    </customSheetView>
    <customSheetView guid="{1298D0A2-0CF6-434E-A6CD-B210E2963ADD}" showPageBreaks="1" fitToPage="1" printArea="1" view="pageBreakPreview" topLeftCell="A52">
      <selection activeCell="F65" sqref="F65"/>
      <pageMargins left="0.39370078740157483" right="0.19685039370078741" top="0.39370078740157483" bottom="0.39370078740157483" header="0" footer="0"/>
      <pageSetup paperSize="9" scale="90" fitToHeight="0" orientation="portrait" r:id="rId3"/>
      <headerFooter alignWithMargins="0"/>
    </customSheetView>
  </customSheetViews>
  <mergeCells count="35">
    <mergeCell ref="G47:G49"/>
    <mergeCell ref="F47:F49"/>
    <mergeCell ref="H51:H52"/>
    <mergeCell ref="I57:I58"/>
    <mergeCell ref="G53:G54"/>
    <mergeCell ref="H53:H54"/>
    <mergeCell ref="F53:F54"/>
    <mergeCell ref="C1:D1"/>
    <mergeCell ref="B50:C50"/>
    <mergeCell ref="E1:F1"/>
    <mergeCell ref="F3:F5"/>
    <mergeCell ref="C47:C49"/>
    <mergeCell ref="B47:B49"/>
    <mergeCell ref="A2:B2"/>
    <mergeCell ref="B51:B52"/>
    <mergeCell ref="A3:A5"/>
    <mergeCell ref="D3:E4"/>
    <mergeCell ref="D47:E48"/>
    <mergeCell ref="B3:B5"/>
    <mergeCell ref="A47:A49"/>
    <mergeCell ref="C3:C5"/>
    <mergeCell ref="C53:C54"/>
    <mergeCell ref="E53:E54"/>
    <mergeCell ref="A83:A84"/>
    <mergeCell ref="D70:E70"/>
    <mergeCell ref="B53:B54"/>
    <mergeCell ref="H75:H77"/>
    <mergeCell ref="C71:E71"/>
    <mergeCell ref="A82:D82"/>
    <mergeCell ref="A75:A77"/>
    <mergeCell ref="B75:B77"/>
    <mergeCell ref="C75:C77"/>
    <mergeCell ref="D75:E76"/>
    <mergeCell ref="F75:F77"/>
    <mergeCell ref="G75:G77"/>
  </mergeCells>
  <phoneticPr fontId="11" type="noConversion"/>
  <pageMargins left="0.39370078740157483" right="0.19685039370078741" top="0.39370078740157483" bottom="0.39370078740157483" header="0" footer="0"/>
  <pageSetup paperSize="9" scale="90" fitToHeight="0" orientation="portrait" r:id="rId4"/>
  <headerFooter alignWithMargins="0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0"/>
  <sheetViews>
    <sheetView workbookViewId="0">
      <selection activeCell="H6" sqref="H6"/>
    </sheetView>
  </sheetViews>
  <sheetFormatPr defaultColWidth="9.140625" defaultRowHeight="12.75" x14ac:dyDescent="0.2"/>
  <cols>
    <col min="1" max="1" width="6.28515625" style="377" customWidth="1"/>
    <col min="2" max="2" width="32.85546875" style="377" customWidth="1"/>
    <col min="3" max="3" width="16.85546875" style="377" customWidth="1"/>
    <col min="4" max="4" width="14.5703125" style="392" customWidth="1"/>
    <col min="5" max="5" width="16.42578125" style="377" customWidth="1"/>
    <col min="6" max="6" width="9.7109375" style="377" customWidth="1"/>
    <col min="7" max="7" width="16" style="378" customWidth="1"/>
    <col min="8" max="16384" width="9.140625" style="377"/>
  </cols>
  <sheetData>
    <row r="1" spans="1:7" ht="21" x14ac:dyDescent="0.2">
      <c r="A1" s="873"/>
      <c r="B1" s="873"/>
      <c r="C1" s="873"/>
      <c r="D1" s="873"/>
      <c r="E1" s="873"/>
    </row>
    <row r="2" spans="1:7" ht="42" customHeight="1" x14ac:dyDescent="0.2">
      <c r="A2" s="874" t="s">
        <v>1428</v>
      </c>
      <c r="B2" s="874"/>
      <c r="C2" s="874"/>
      <c r="D2" s="874"/>
      <c r="E2" s="874"/>
    </row>
    <row r="3" spans="1:7" ht="20.25" customHeight="1" x14ac:dyDescent="0.2">
      <c r="A3" s="875" t="s">
        <v>1424</v>
      </c>
      <c r="B3" s="875"/>
      <c r="C3" s="875"/>
      <c r="D3" s="875"/>
      <c r="E3" s="875"/>
      <c r="F3" s="379"/>
    </row>
    <row r="4" spans="1:7" ht="31.5" customHeight="1" x14ac:dyDescent="0.35">
      <c r="A4" s="872" t="s">
        <v>1426</v>
      </c>
      <c r="B4" s="872"/>
      <c r="C4" s="380"/>
      <c r="D4" s="381"/>
      <c r="E4" s="452">
        <v>24861.41</v>
      </c>
    </row>
    <row r="5" spans="1:7" ht="15" x14ac:dyDescent="0.25">
      <c r="A5" s="375">
        <v>44335.5</v>
      </c>
      <c r="B5" s="382" t="s">
        <v>1334</v>
      </c>
      <c r="C5" s="383"/>
      <c r="D5" s="383"/>
      <c r="E5" s="384"/>
    </row>
    <row r="6" spans="1:7" ht="15" x14ac:dyDescent="0.25">
      <c r="A6" s="382" t="s">
        <v>1425</v>
      </c>
      <c r="B6" s="292">
        <f>E4*5.05/A5</f>
        <v>2.8318192080838154</v>
      </c>
      <c r="C6" s="383" t="s">
        <v>1027</v>
      </c>
      <c r="D6" s="383"/>
      <c r="E6" s="384"/>
    </row>
    <row r="7" spans="1:7" ht="15" x14ac:dyDescent="0.25">
      <c r="A7" s="385" t="s">
        <v>1017</v>
      </c>
      <c r="B7" s="385"/>
      <c r="C7" s="385"/>
      <c r="D7" s="385"/>
      <c r="E7" s="384"/>
    </row>
    <row r="8" spans="1:7" ht="15" x14ac:dyDescent="0.25">
      <c r="A8" s="382" t="s">
        <v>1429</v>
      </c>
      <c r="B8" s="382"/>
      <c r="C8" s="382"/>
      <c r="D8" s="382"/>
      <c r="E8" s="384"/>
    </row>
    <row r="9" spans="1:7" ht="15" x14ac:dyDescent="0.25">
      <c r="A9" s="871" t="s">
        <v>1022</v>
      </c>
      <c r="B9" s="871"/>
      <c r="C9" s="871"/>
      <c r="D9" s="871"/>
      <c r="E9" s="386"/>
    </row>
    <row r="10" spans="1:7" ht="15" x14ac:dyDescent="0.25">
      <c r="A10" s="382" t="s">
        <v>1018</v>
      </c>
      <c r="B10" s="382"/>
      <c r="C10" s="382"/>
      <c r="D10" s="382"/>
      <c r="E10" s="386"/>
    </row>
    <row r="11" spans="1:7" ht="15" x14ac:dyDescent="0.25">
      <c r="A11" s="871" t="s">
        <v>1023</v>
      </c>
      <c r="B11" s="871"/>
      <c r="C11" s="871"/>
      <c r="D11" s="871"/>
      <c r="E11" s="387"/>
    </row>
    <row r="12" spans="1:7" ht="15" x14ac:dyDescent="0.25">
      <c r="A12" s="388"/>
      <c r="B12" s="388"/>
      <c r="C12" s="388"/>
      <c r="D12" s="388"/>
      <c r="E12" s="389"/>
      <c r="F12" s="390"/>
    </row>
    <row r="13" spans="1:7" ht="15" x14ac:dyDescent="0.25">
      <c r="B13" s="391"/>
      <c r="C13" s="294" t="s">
        <v>2000</v>
      </c>
    </row>
    <row r="14" spans="1:7" s="397" customFormat="1" ht="25.5" x14ac:dyDescent="0.2">
      <c r="A14" s="393" t="s">
        <v>23</v>
      </c>
      <c r="B14" s="394" t="s">
        <v>24</v>
      </c>
      <c r="C14" s="394"/>
      <c r="D14" s="393" t="s">
        <v>26</v>
      </c>
      <c r="E14" s="395" t="s">
        <v>25</v>
      </c>
      <c r="F14" s="393" t="s">
        <v>1019</v>
      </c>
      <c r="G14" s="396" t="s">
        <v>1020</v>
      </c>
    </row>
    <row r="15" spans="1:7" ht="15" x14ac:dyDescent="0.25">
      <c r="A15" s="398"/>
      <c r="B15" s="399" t="s">
        <v>27</v>
      </c>
      <c r="C15" s="399"/>
      <c r="D15" s="400"/>
      <c r="E15" s="401"/>
      <c r="F15" s="400"/>
      <c r="G15" s="400"/>
    </row>
    <row r="16" spans="1:7" ht="15" x14ac:dyDescent="0.25">
      <c r="A16" s="398"/>
      <c r="B16" s="402" t="s">
        <v>71</v>
      </c>
      <c r="C16" s="398"/>
      <c r="D16" s="403"/>
      <c r="E16" s="401"/>
      <c r="F16" s="400"/>
      <c r="G16" s="400"/>
    </row>
    <row r="17" spans="1:7" ht="15" x14ac:dyDescent="0.25">
      <c r="A17" s="398">
        <v>1</v>
      </c>
      <c r="B17" s="404" t="s">
        <v>72</v>
      </c>
      <c r="C17" s="405" t="s">
        <v>73</v>
      </c>
      <c r="D17" s="400">
        <v>147.4</v>
      </c>
      <c r="E17" s="401">
        <f>$E$4*'МОП корп. 1'!D17/$A$5</f>
        <v>82.655475499317703</v>
      </c>
      <c r="F17" s="400">
        <v>5.05</v>
      </c>
      <c r="G17" s="400">
        <f>E17*F17</f>
        <v>417.41015127155441</v>
      </c>
    </row>
    <row r="18" spans="1:7" ht="15" x14ac:dyDescent="0.25">
      <c r="A18" s="398">
        <f>A17+1</f>
        <v>2</v>
      </c>
      <c r="B18" s="404" t="s">
        <v>74</v>
      </c>
      <c r="C18" s="405" t="s">
        <v>75</v>
      </c>
      <c r="D18" s="400">
        <v>92.7</v>
      </c>
      <c r="E18" s="401">
        <f>$E$4*D18/$A$5</f>
        <v>51.982107047399936</v>
      </c>
      <c r="F18" s="400">
        <v>5.05</v>
      </c>
      <c r="G18" s="400">
        <f t="shared" ref="G18:G24" si="0">E18*F18</f>
        <v>262.50964058936967</v>
      </c>
    </row>
    <row r="19" spans="1:7" ht="15" x14ac:dyDescent="0.25">
      <c r="A19" s="398">
        <f>A18+1</f>
        <v>3</v>
      </c>
      <c r="B19" s="404" t="s">
        <v>76</v>
      </c>
      <c r="C19" s="405" t="s">
        <v>77</v>
      </c>
      <c r="D19" s="400">
        <v>144.19999999999999</v>
      </c>
      <c r="E19" s="401">
        <f>$E$4*D19/$A$5</f>
        <v>80.861055407066559</v>
      </c>
      <c r="F19" s="400">
        <v>5.05</v>
      </c>
      <c r="G19" s="400">
        <f t="shared" si="0"/>
        <v>408.34832980568609</v>
      </c>
    </row>
    <row r="20" spans="1:7" ht="15" customHeight="1" x14ac:dyDescent="0.25">
      <c r="A20" s="398">
        <f t="shared" ref="A20:A27" si="1">A19+1</f>
        <v>4</v>
      </c>
      <c r="B20" s="406" t="s">
        <v>952</v>
      </c>
      <c r="C20" s="405" t="s">
        <v>1393</v>
      </c>
      <c r="D20" s="407">
        <v>315.5</v>
      </c>
      <c r="E20" s="401">
        <f>$E$4*D20/$A$5</f>
        <v>176.9186059703849</v>
      </c>
      <c r="F20" s="400">
        <v>5.05</v>
      </c>
      <c r="G20" s="400">
        <f t="shared" si="0"/>
        <v>893.43896015044368</v>
      </c>
    </row>
    <row r="21" spans="1:7" ht="15" x14ac:dyDescent="0.25">
      <c r="A21" s="398">
        <f t="shared" si="1"/>
        <v>5</v>
      </c>
      <c r="B21" s="404" t="s">
        <v>78</v>
      </c>
      <c r="C21" s="405" t="s">
        <v>79</v>
      </c>
      <c r="D21" s="400">
        <v>186.6</v>
      </c>
      <c r="E21" s="401">
        <f t="shared" ref="E21:E23" si="2">$E$4*D21/$A$5</f>
        <v>104.63712162939404</v>
      </c>
      <c r="F21" s="400">
        <v>5.05</v>
      </c>
      <c r="G21" s="400">
        <f>E21*F21</f>
        <v>528.41746422843994</v>
      </c>
    </row>
    <row r="22" spans="1:7" ht="15" x14ac:dyDescent="0.25">
      <c r="A22" s="398">
        <f t="shared" si="1"/>
        <v>6</v>
      </c>
      <c r="B22" s="404" t="s">
        <v>80</v>
      </c>
      <c r="C22" s="405" t="s">
        <v>81</v>
      </c>
      <c r="D22" s="400">
        <v>207.3</v>
      </c>
      <c r="E22" s="401">
        <f t="shared" si="2"/>
        <v>116.24477660114357</v>
      </c>
      <c r="F22" s="400">
        <v>5.05</v>
      </c>
      <c r="G22" s="400">
        <f t="shared" si="0"/>
        <v>587.03612183577502</v>
      </c>
    </row>
    <row r="23" spans="1:7" ht="24" customHeight="1" x14ac:dyDescent="0.25">
      <c r="A23" s="398">
        <f t="shared" si="1"/>
        <v>7</v>
      </c>
      <c r="B23" s="408" t="s">
        <v>1331</v>
      </c>
      <c r="C23" s="405" t="s">
        <v>79</v>
      </c>
      <c r="D23" s="400">
        <f>96.1+62.8</f>
        <v>158.89999999999998</v>
      </c>
      <c r="E23" s="401">
        <f t="shared" si="2"/>
        <v>89.104172705845187</v>
      </c>
      <c r="F23" s="400">
        <v>5.05</v>
      </c>
      <c r="G23" s="400">
        <f t="shared" si="0"/>
        <v>449.9760721645182</v>
      </c>
    </row>
    <row r="24" spans="1:7" ht="17.25" customHeight="1" x14ac:dyDescent="0.25">
      <c r="A24" s="398">
        <v>8</v>
      </c>
      <c r="B24" s="406" t="s">
        <v>1332</v>
      </c>
      <c r="C24" s="409" t="s">
        <v>105</v>
      </c>
      <c r="D24" s="400">
        <v>143.19999999999999</v>
      </c>
      <c r="E24" s="401">
        <f>$E$4*D24/$A$5</f>
        <v>80.30029912823808</v>
      </c>
      <c r="F24" s="400">
        <v>5.05</v>
      </c>
      <c r="G24" s="400">
        <f t="shared" si="0"/>
        <v>405.51651059760229</v>
      </c>
    </row>
    <row r="25" spans="1:7" ht="15" x14ac:dyDescent="0.25">
      <c r="A25" s="398"/>
      <c r="B25" s="410" t="s">
        <v>71</v>
      </c>
      <c r="C25" s="411"/>
      <c r="D25" s="412">
        <f>SUM(D17:D24)</f>
        <v>1395.8</v>
      </c>
      <c r="E25" s="412">
        <f>SUM(E17:E24)</f>
        <v>782.70361398878993</v>
      </c>
      <c r="F25" s="400">
        <v>5.05</v>
      </c>
      <c r="G25" s="413">
        <f>SUM(G17:G24)</f>
        <v>3952.6532506433887</v>
      </c>
    </row>
    <row r="26" spans="1:7" ht="15" x14ac:dyDescent="0.25">
      <c r="A26" s="398">
        <f>A23+1</f>
        <v>8</v>
      </c>
      <c r="B26" s="410" t="str">
        <f>'[1]Под 6'!A6</f>
        <v>Л/ 01</v>
      </c>
      <c r="C26" s="414" t="s">
        <v>292</v>
      </c>
      <c r="D26" s="412">
        <v>83.8</v>
      </c>
      <c r="E26" s="401">
        <f>$E$4*D26/$A$5</f>
        <v>46.99137616582648</v>
      </c>
      <c r="F26" s="400">
        <v>5.05</v>
      </c>
      <c r="G26" s="413">
        <f>E26*F26</f>
        <v>237.30644963742373</v>
      </c>
    </row>
    <row r="27" spans="1:7" ht="15" x14ac:dyDescent="0.25">
      <c r="A27" s="398">
        <f t="shared" si="1"/>
        <v>9</v>
      </c>
      <c r="B27" s="410" t="str">
        <f>'[1]Под 6'!A7</f>
        <v>2</v>
      </c>
      <c r="C27" s="415" t="s">
        <v>293</v>
      </c>
      <c r="D27" s="412">
        <v>45.4</v>
      </c>
      <c r="E27" s="401">
        <f t="shared" ref="E27:E57" si="3">$E$4*D27/$A$5</f>
        <v>25.458335058812914</v>
      </c>
      <c r="F27" s="400">
        <v>5.05</v>
      </c>
      <c r="G27" s="413">
        <f t="shared" ref="G27:G90" si="4">E27*F27</f>
        <v>128.56459204700522</v>
      </c>
    </row>
    <row r="28" spans="1:7" ht="15" x14ac:dyDescent="0.25">
      <c r="A28" s="398">
        <f>A27+1</f>
        <v>10</v>
      </c>
      <c r="B28" s="410" t="str">
        <f>'[1]Под 6'!A8</f>
        <v>3</v>
      </c>
      <c r="C28" s="415" t="s">
        <v>293</v>
      </c>
      <c r="D28" s="412">
        <v>45.4</v>
      </c>
      <c r="E28" s="401">
        <f t="shared" si="3"/>
        <v>25.458335058812914</v>
      </c>
      <c r="F28" s="400">
        <v>5.05</v>
      </c>
      <c r="G28" s="413">
        <f t="shared" si="4"/>
        <v>128.56459204700522</v>
      </c>
    </row>
    <row r="29" spans="1:7" ht="15" x14ac:dyDescent="0.25">
      <c r="A29" s="398">
        <f>A28+1</f>
        <v>11</v>
      </c>
      <c r="B29" s="410" t="str">
        <f>'[1]Под 6'!A9</f>
        <v>4</v>
      </c>
      <c r="C29" s="416" t="s">
        <v>294</v>
      </c>
      <c r="D29" s="412">
        <v>108.3</v>
      </c>
      <c r="E29" s="401">
        <f t="shared" si="3"/>
        <v>60.729904997124194</v>
      </c>
      <c r="F29" s="400">
        <v>5.05</v>
      </c>
      <c r="G29" s="413">
        <f t="shared" si="4"/>
        <v>306.68602023547714</v>
      </c>
    </row>
    <row r="30" spans="1:7" ht="15" x14ac:dyDescent="0.25">
      <c r="A30" s="398">
        <f t="shared" ref="A30:A93" si="5">A29+1</f>
        <v>12</v>
      </c>
      <c r="B30" s="410" t="str">
        <f>'[1]Под 6'!A10</f>
        <v>5</v>
      </c>
      <c r="C30" s="416" t="s">
        <v>295</v>
      </c>
      <c r="D30" s="412">
        <v>58.4</v>
      </c>
      <c r="E30" s="401">
        <f t="shared" si="3"/>
        <v>32.748166683583136</v>
      </c>
      <c r="F30" s="400">
        <v>5.05</v>
      </c>
      <c r="G30" s="413">
        <f t="shared" si="4"/>
        <v>165.37824175209482</v>
      </c>
    </row>
    <row r="31" spans="1:7" ht="15" x14ac:dyDescent="0.25">
      <c r="A31" s="398">
        <f t="shared" si="5"/>
        <v>13</v>
      </c>
      <c r="B31" s="410" t="str">
        <f>'[1]Под 6'!A11</f>
        <v>П/ 06</v>
      </c>
      <c r="C31" s="417" t="s">
        <v>296</v>
      </c>
      <c r="D31" s="412">
        <v>100.7</v>
      </c>
      <c r="E31" s="401">
        <f t="shared" si="3"/>
        <v>56.468157278027768</v>
      </c>
      <c r="F31" s="400">
        <v>5.05</v>
      </c>
      <c r="G31" s="413">
        <f t="shared" si="4"/>
        <v>285.16419425404024</v>
      </c>
    </row>
    <row r="32" spans="1:7" ht="15" x14ac:dyDescent="0.25">
      <c r="A32" s="398">
        <f t="shared" si="5"/>
        <v>14</v>
      </c>
      <c r="B32" s="410" t="str">
        <f>'[1]Под 6'!A12</f>
        <v>7</v>
      </c>
      <c r="C32" s="417" t="s">
        <v>297</v>
      </c>
      <c r="D32" s="412">
        <v>80.599999999999994</v>
      </c>
      <c r="E32" s="401">
        <f t="shared" si="3"/>
        <v>45.19695607357535</v>
      </c>
      <c r="F32" s="400">
        <v>5.05</v>
      </c>
      <c r="G32" s="413">
        <f t="shared" si="4"/>
        <v>228.24462817155552</v>
      </c>
    </row>
    <row r="33" spans="1:7" ht="15" x14ac:dyDescent="0.25">
      <c r="A33" s="398">
        <f t="shared" si="5"/>
        <v>15</v>
      </c>
      <c r="B33" s="410" t="str">
        <f>'[1]Под 6'!A13</f>
        <v>8</v>
      </c>
      <c r="C33" s="417" t="s">
        <v>298</v>
      </c>
      <c r="D33" s="412">
        <v>111.3</v>
      </c>
      <c r="E33" s="401">
        <f t="shared" si="3"/>
        <v>62.412173833609629</v>
      </c>
      <c r="F33" s="400">
        <v>5.05</v>
      </c>
      <c r="G33" s="413">
        <f t="shared" si="4"/>
        <v>315.1814778597286</v>
      </c>
    </row>
    <row r="34" spans="1:7" ht="15" x14ac:dyDescent="0.25">
      <c r="A34" s="398">
        <f t="shared" si="5"/>
        <v>16</v>
      </c>
      <c r="B34" s="410" t="str">
        <f>'[1]Под 6'!A14</f>
        <v>9</v>
      </c>
      <c r="C34" s="417" t="s">
        <v>299</v>
      </c>
      <c r="D34" s="412">
        <v>86.9</v>
      </c>
      <c r="E34" s="401">
        <f t="shared" si="3"/>
        <v>48.72972063019477</v>
      </c>
      <c r="F34" s="400">
        <v>5.05</v>
      </c>
      <c r="G34" s="413">
        <f t="shared" si="4"/>
        <v>246.08508918248359</v>
      </c>
    </row>
    <row r="35" spans="1:7" ht="15" x14ac:dyDescent="0.25">
      <c r="A35" s="398">
        <f t="shared" si="5"/>
        <v>17</v>
      </c>
      <c r="B35" s="410" t="str">
        <f>'[1]Под 6'!A15</f>
        <v>Л/10</v>
      </c>
      <c r="C35" s="417" t="s">
        <v>300</v>
      </c>
      <c r="D35" s="412">
        <v>84.4</v>
      </c>
      <c r="E35" s="401">
        <f t="shared" si="3"/>
        <v>47.327829933123574</v>
      </c>
      <c r="F35" s="400">
        <v>5.05</v>
      </c>
      <c r="G35" s="413">
        <f t="shared" si="4"/>
        <v>239.00554116227403</v>
      </c>
    </row>
    <row r="36" spans="1:7" ht="15" x14ac:dyDescent="0.25">
      <c r="A36" s="398">
        <f t="shared" si="5"/>
        <v>18</v>
      </c>
      <c r="B36" s="410" t="str">
        <f>'[1]Под 6'!A16</f>
        <v>11</v>
      </c>
      <c r="C36" s="415" t="s">
        <v>301</v>
      </c>
      <c r="D36" s="412">
        <v>44.5</v>
      </c>
      <c r="E36" s="401">
        <f t="shared" si="3"/>
        <v>24.953654407867283</v>
      </c>
      <c r="F36" s="400">
        <v>5.05</v>
      </c>
      <c r="G36" s="413">
        <f t="shared" si="4"/>
        <v>126.01595475972978</v>
      </c>
    </row>
    <row r="37" spans="1:7" ht="15" x14ac:dyDescent="0.25">
      <c r="A37" s="398">
        <f t="shared" si="5"/>
        <v>19</v>
      </c>
      <c r="B37" s="410" t="str">
        <f>'[1]Под 6'!A17</f>
        <v>12</v>
      </c>
      <c r="C37" s="418" t="s">
        <v>302</v>
      </c>
      <c r="D37" s="412">
        <v>45.3</v>
      </c>
      <c r="E37" s="401">
        <f t="shared" si="3"/>
        <v>25.402259430930066</v>
      </c>
      <c r="F37" s="400">
        <v>5.05</v>
      </c>
      <c r="G37" s="413">
        <f t="shared" si="4"/>
        <v>128.28141012619682</v>
      </c>
    </row>
    <row r="38" spans="1:7" ht="15" x14ac:dyDescent="0.25">
      <c r="A38" s="398">
        <f t="shared" si="5"/>
        <v>20</v>
      </c>
      <c r="B38" s="410" t="str">
        <f>'[1]Под 6'!A18</f>
        <v>13</v>
      </c>
      <c r="C38" s="419" t="s">
        <v>303</v>
      </c>
      <c r="D38" s="412">
        <f>107.8</f>
        <v>107.8</v>
      </c>
      <c r="E38" s="401">
        <f t="shared" si="3"/>
        <v>60.449526857709962</v>
      </c>
      <c r="F38" s="400">
        <v>5.05</v>
      </c>
      <c r="G38" s="413">
        <f t="shared" si="4"/>
        <v>305.27011063143527</v>
      </c>
    </row>
    <row r="39" spans="1:7" ht="15" x14ac:dyDescent="0.25">
      <c r="A39" s="398">
        <f t="shared" si="5"/>
        <v>21</v>
      </c>
      <c r="B39" s="410" t="str">
        <f>'[1]Под 6'!A19</f>
        <v>14</v>
      </c>
      <c r="C39" s="419" t="s">
        <v>304</v>
      </c>
      <c r="D39" s="412">
        <v>57.3</v>
      </c>
      <c r="E39" s="401">
        <f t="shared" si="3"/>
        <v>32.131334776871803</v>
      </c>
      <c r="F39" s="400">
        <v>5.05</v>
      </c>
      <c r="G39" s="413">
        <f t="shared" si="4"/>
        <v>162.26324062320259</v>
      </c>
    </row>
    <row r="40" spans="1:7" ht="15" x14ac:dyDescent="0.25">
      <c r="A40" s="398">
        <f t="shared" si="5"/>
        <v>22</v>
      </c>
      <c r="B40" s="410" t="str">
        <f>'[1]Под 6'!A20</f>
        <v>П/ 15</v>
      </c>
      <c r="C40" s="416" t="s">
        <v>305</v>
      </c>
      <c r="D40" s="412">
        <v>110.6</v>
      </c>
      <c r="E40" s="401">
        <f t="shared" si="3"/>
        <v>62.019644438429701</v>
      </c>
      <c r="F40" s="400">
        <v>5.05</v>
      </c>
      <c r="G40" s="413">
        <f t="shared" si="4"/>
        <v>313.19920441406998</v>
      </c>
    </row>
    <row r="41" spans="1:7" ht="15" x14ac:dyDescent="0.25">
      <c r="A41" s="398">
        <f t="shared" si="5"/>
        <v>23</v>
      </c>
      <c r="B41" s="410" t="str">
        <f>'[1]Под 6'!A21</f>
        <v>16</v>
      </c>
      <c r="C41" s="417" t="s">
        <v>306</v>
      </c>
      <c r="D41" s="412">
        <v>79.3</v>
      </c>
      <c r="E41" s="401">
        <f t="shared" si="3"/>
        <v>44.467972911098329</v>
      </c>
      <c r="F41" s="400">
        <v>5.05</v>
      </c>
      <c r="G41" s="413">
        <f t="shared" si="4"/>
        <v>224.56326320104654</v>
      </c>
    </row>
    <row r="42" spans="1:7" ht="15" x14ac:dyDescent="0.25">
      <c r="A42" s="398">
        <f t="shared" si="5"/>
        <v>24</v>
      </c>
      <c r="B42" s="410" t="str">
        <f>'[1]Под 6'!A22</f>
        <v>17</v>
      </c>
      <c r="C42" s="417" t="s">
        <v>307</v>
      </c>
      <c r="D42" s="412">
        <v>118.8</v>
      </c>
      <c r="E42" s="401">
        <f t="shared" si="3"/>
        <v>66.617845924823214</v>
      </c>
      <c r="F42" s="400">
        <v>5.05</v>
      </c>
      <c r="G42" s="413">
        <f t="shared" si="4"/>
        <v>336.42012192035725</v>
      </c>
    </row>
    <row r="43" spans="1:7" ht="15" x14ac:dyDescent="0.25">
      <c r="A43" s="398">
        <f t="shared" si="5"/>
        <v>25</v>
      </c>
      <c r="B43" s="410" t="str">
        <f>'[1]Под 6'!A23</f>
        <v>18</v>
      </c>
      <c r="C43" s="417" t="s">
        <v>308</v>
      </c>
      <c r="D43" s="412">
        <v>85.8</v>
      </c>
      <c r="E43" s="401">
        <f t="shared" si="3"/>
        <v>48.112888723483444</v>
      </c>
      <c r="F43" s="400">
        <v>5.05</v>
      </c>
      <c r="G43" s="413">
        <f t="shared" si="4"/>
        <v>242.97008805359138</v>
      </c>
    </row>
    <row r="44" spans="1:7" ht="15" x14ac:dyDescent="0.25">
      <c r="A44" s="398">
        <f t="shared" si="5"/>
        <v>26</v>
      </c>
      <c r="B44" s="410" t="str">
        <f>'[1]Под 6'!A24</f>
        <v>Л/ 19</v>
      </c>
      <c r="C44" s="417" t="s">
        <v>309</v>
      </c>
      <c r="D44" s="412">
        <v>84.9</v>
      </c>
      <c r="E44" s="401">
        <f t="shared" si="3"/>
        <v>47.608208072537813</v>
      </c>
      <c r="F44" s="400">
        <v>5.05</v>
      </c>
      <c r="G44" s="413">
        <f t="shared" si="4"/>
        <v>240.42145076631596</v>
      </c>
    </row>
    <row r="45" spans="1:7" ht="15" x14ac:dyDescent="0.25">
      <c r="A45" s="398">
        <f t="shared" si="5"/>
        <v>27</v>
      </c>
      <c r="B45" s="410" t="str">
        <f>'[1]Под 6'!A25</f>
        <v>20</v>
      </c>
      <c r="C45" s="419" t="s">
        <v>310</v>
      </c>
      <c r="D45" s="412">
        <v>44.6</v>
      </c>
      <c r="E45" s="401">
        <f t="shared" si="3"/>
        <v>25.009730035750131</v>
      </c>
      <c r="F45" s="400">
        <v>5.05</v>
      </c>
      <c r="G45" s="413">
        <f t="shared" si="4"/>
        <v>126.29913668053815</v>
      </c>
    </row>
    <row r="46" spans="1:7" ht="15" x14ac:dyDescent="0.25">
      <c r="A46" s="398">
        <f t="shared" si="5"/>
        <v>28</v>
      </c>
      <c r="B46" s="410" t="str">
        <f>'[1]Под 6'!A26</f>
        <v>21</v>
      </c>
      <c r="C46" s="419" t="s">
        <v>311</v>
      </c>
      <c r="D46" s="412">
        <v>45.6</v>
      </c>
      <c r="E46" s="401">
        <f t="shared" si="3"/>
        <v>25.570486314578613</v>
      </c>
      <c r="F46" s="400">
        <v>5.05</v>
      </c>
      <c r="G46" s="413">
        <f t="shared" si="4"/>
        <v>129.130955888622</v>
      </c>
    </row>
    <row r="47" spans="1:7" ht="15" x14ac:dyDescent="0.25">
      <c r="A47" s="398">
        <f t="shared" si="5"/>
        <v>29</v>
      </c>
      <c r="B47" s="410" t="str">
        <f>'[1]Под 6'!A27</f>
        <v>22</v>
      </c>
      <c r="C47" s="419" t="s">
        <v>312</v>
      </c>
      <c r="D47" s="412">
        <v>106.6</v>
      </c>
      <c r="E47" s="401">
        <f t="shared" si="3"/>
        <v>59.776619323115781</v>
      </c>
      <c r="F47" s="400">
        <v>5.05</v>
      </c>
      <c r="G47" s="413">
        <f t="shared" si="4"/>
        <v>301.87192758173467</v>
      </c>
    </row>
    <row r="48" spans="1:7" ht="15" x14ac:dyDescent="0.25">
      <c r="A48" s="398">
        <f t="shared" si="5"/>
        <v>30</v>
      </c>
      <c r="B48" s="410" t="str">
        <f>'[1]Под 6'!A28</f>
        <v>23</v>
      </c>
      <c r="C48" s="419" t="s">
        <v>313</v>
      </c>
      <c r="D48" s="412">
        <v>57.8</v>
      </c>
      <c r="E48" s="401">
        <f t="shared" si="3"/>
        <v>32.411712916286042</v>
      </c>
      <c r="F48" s="400">
        <v>5.05</v>
      </c>
      <c r="G48" s="413">
        <f t="shared" si="4"/>
        <v>163.67915022724452</v>
      </c>
    </row>
    <row r="49" spans="1:7" ht="15" x14ac:dyDescent="0.25">
      <c r="A49" s="398">
        <f t="shared" si="5"/>
        <v>31</v>
      </c>
      <c r="B49" s="410" t="str">
        <f>'[1]Под 6'!A29</f>
        <v>П/ 24</v>
      </c>
      <c r="C49" s="417" t="s">
        <v>314</v>
      </c>
      <c r="D49" s="412">
        <v>99.7</v>
      </c>
      <c r="E49" s="401">
        <f t="shared" si="3"/>
        <v>55.90740099919929</v>
      </c>
      <c r="F49" s="400">
        <v>5.05</v>
      </c>
      <c r="G49" s="413">
        <f t="shared" si="4"/>
        <v>282.33237504595638</v>
      </c>
    </row>
    <row r="50" spans="1:7" ht="15" x14ac:dyDescent="0.25">
      <c r="A50" s="398">
        <f t="shared" si="5"/>
        <v>32</v>
      </c>
      <c r="B50" s="410" t="str">
        <f>'[1]Под 6'!A30</f>
        <v>25</v>
      </c>
      <c r="C50" s="417" t="s">
        <v>315</v>
      </c>
      <c r="D50" s="412">
        <f>81</f>
        <v>81</v>
      </c>
      <c r="E50" s="401">
        <f t="shared" si="3"/>
        <v>45.421258585106742</v>
      </c>
      <c r="F50" s="400">
        <v>5.05</v>
      </c>
      <c r="G50" s="413">
        <f t="shared" si="4"/>
        <v>229.37735585478904</v>
      </c>
    </row>
    <row r="51" spans="1:7" ht="15" x14ac:dyDescent="0.25">
      <c r="A51" s="398">
        <f t="shared" si="5"/>
        <v>33</v>
      </c>
      <c r="B51" s="410" t="str">
        <f>'[1]Под 6'!A31</f>
        <v>26</v>
      </c>
      <c r="C51" s="419" t="s">
        <v>316</v>
      </c>
      <c r="D51" s="412">
        <v>118.8</v>
      </c>
      <c r="E51" s="401">
        <f t="shared" si="3"/>
        <v>66.617845924823214</v>
      </c>
      <c r="F51" s="400">
        <v>5.05</v>
      </c>
      <c r="G51" s="413">
        <f t="shared" si="4"/>
        <v>336.42012192035725</v>
      </c>
    </row>
    <row r="52" spans="1:7" ht="15" x14ac:dyDescent="0.25">
      <c r="A52" s="398">
        <f t="shared" si="5"/>
        <v>34</v>
      </c>
      <c r="B52" s="410" t="str">
        <f>'[1]Под 6'!A32</f>
        <v>27</v>
      </c>
      <c r="C52" s="417" t="s">
        <v>317</v>
      </c>
      <c r="D52" s="412">
        <v>85.3</v>
      </c>
      <c r="E52" s="401">
        <f t="shared" si="3"/>
        <v>47.832510584069198</v>
      </c>
      <c r="F52" s="400">
        <v>5.05</v>
      </c>
      <c r="G52" s="413">
        <f t="shared" si="4"/>
        <v>241.55417844954943</v>
      </c>
    </row>
    <row r="53" spans="1:7" ht="15" x14ac:dyDescent="0.25">
      <c r="A53" s="398">
        <f t="shared" si="5"/>
        <v>35</v>
      </c>
      <c r="B53" s="410" t="str">
        <f>'[1]Под 6'!A33</f>
        <v>Л/ 28</v>
      </c>
      <c r="C53" s="417" t="s">
        <v>318</v>
      </c>
      <c r="D53" s="412">
        <v>84</v>
      </c>
      <c r="E53" s="401">
        <f t="shared" si="3"/>
        <v>47.103527421592176</v>
      </c>
      <c r="F53" s="400">
        <v>5.05</v>
      </c>
      <c r="G53" s="413">
        <f t="shared" si="4"/>
        <v>237.87281347904047</v>
      </c>
    </row>
    <row r="54" spans="1:7" ht="15" x14ac:dyDescent="0.25">
      <c r="A54" s="398">
        <f t="shared" si="5"/>
        <v>36</v>
      </c>
      <c r="B54" s="410" t="str">
        <f>'[1]Под 6'!A34</f>
        <v>29</v>
      </c>
      <c r="C54" s="417" t="s">
        <v>319</v>
      </c>
      <c r="D54" s="412">
        <v>46.9</v>
      </c>
      <c r="E54" s="401">
        <f t="shared" si="3"/>
        <v>26.299469477055631</v>
      </c>
      <c r="F54" s="400">
        <v>5.05</v>
      </c>
      <c r="G54" s="413">
        <f t="shared" si="4"/>
        <v>132.81232085913092</v>
      </c>
    </row>
    <row r="55" spans="1:7" ht="15" x14ac:dyDescent="0.25">
      <c r="A55" s="398">
        <f t="shared" si="5"/>
        <v>37</v>
      </c>
      <c r="B55" s="410" t="str">
        <f>'[1]Под 6'!A35</f>
        <v>30</v>
      </c>
      <c r="C55" s="417" t="s">
        <v>320</v>
      </c>
      <c r="D55" s="412">
        <v>45.1</v>
      </c>
      <c r="E55" s="401">
        <f t="shared" si="3"/>
        <v>25.290108175164374</v>
      </c>
      <c r="F55" s="400">
        <v>5.05</v>
      </c>
      <c r="G55" s="413">
        <f t="shared" si="4"/>
        <v>127.71504628458008</v>
      </c>
    </row>
    <row r="56" spans="1:7" ht="15" x14ac:dyDescent="0.25">
      <c r="A56" s="398">
        <f t="shared" si="5"/>
        <v>38</v>
      </c>
      <c r="B56" s="410" t="str">
        <f>'[1]Под 6'!A36</f>
        <v>31</v>
      </c>
      <c r="C56" s="417" t="s">
        <v>321</v>
      </c>
      <c r="D56" s="412">
        <v>110.2</v>
      </c>
      <c r="E56" s="401">
        <f t="shared" si="3"/>
        <v>61.795341926898317</v>
      </c>
      <c r="F56" s="400">
        <v>5.05</v>
      </c>
      <c r="G56" s="413">
        <f t="shared" si="4"/>
        <v>312.06647673083648</v>
      </c>
    </row>
    <row r="57" spans="1:7" ht="15" x14ac:dyDescent="0.25">
      <c r="A57" s="398">
        <f t="shared" si="5"/>
        <v>39</v>
      </c>
      <c r="B57" s="410" t="str">
        <f>'[1]Под 6'!A37</f>
        <v>32</v>
      </c>
      <c r="C57" s="417" t="s">
        <v>322</v>
      </c>
      <c r="D57" s="412">
        <v>58.5</v>
      </c>
      <c r="E57" s="401">
        <f t="shared" si="3"/>
        <v>32.804242311465984</v>
      </c>
      <c r="F57" s="400">
        <v>5.05</v>
      </c>
      <c r="G57" s="413">
        <f t="shared" si="4"/>
        <v>165.66142367290323</v>
      </c>
    </row>
    <row r="58" spans="1:7" ht="15" x14ac:dyDescent="0.25">
      <c r="A58" s="398">
        <f t="shared" si="5"/>
        <v>40</v>
      </c>
      <c r="B58" s="410" t="str">
        <f>'[1]Под 6'!A38</f>
        <v>П/ 33</v>
      </c>
      <c r="C58" s="417" t="s">
        <v>323</v>
      </c>
      <c r="D58" s="412">
        <v>98.9</v>
      </c>
      <c r="E58" s="401">
        <f t="shared" ref="E58:E89" si="6">$E$4*D58/$A$5</f>
        <v>55.458795976136507</v>
      </c>
      <c r="F58" s="400">
        <v>5.05</v>
      </c>
      <c r="G58" s="413">
        <f t="shared" si="4"/>
        <v>280.06691967948933</v>
      </c>
    </row>
    <row r="59" spans="1:7" ht="15" x14ac:dyDescent="0.25">
      <c r="A59" s="398">
        <f t="shared" si="5"/>
        <v>41</v>
      </c>
      <c r="B59" s="410" t="str">
        <f>'[1]Под 6'!A39</f>
        <v>34</v>
      </c>
      <c r="C59" s="417" t="s">
        <v>324</v>
      </c>
      <c r="D59" s="412">
        <v>80.099999999999994</v>
      </c>
      <c r="E59" s="401">
        <f t="shared" si="6"/>
        <v>44.916577934161111</v>
      </c>
      <c r="F59" s="400">
        <v>5.05</v>
      </c>
      <c r="G59" s="413">
        <f t="shared" si="4"/>
        <v>226.82871856751359</v>
      </c>
    </row>
    <row r="60" spans="1:7" ht="15" x14ac:dyDescent="0.25">
      <c r="A60" s="398">
        <f t="shared" si="5"/>
        <v>42</v>
      </c>
      <c r="B60" s="410" t="str">
        <f>'[1]Под 6'!A40</f>
        <v>35</v>
      </c>
      <c r="C60" s="417" t="s">
        <v>325</v>
      </c>
      <c r="D60" s="412">
        <v>117.6</v>
      </c>
      <c r="E60" s="401">
        <f t="shared" si="6"/>
        <v>65.944938390229041</v>
      </c>
      <c r="F60" s="400">
        <v>5.05</v>
      </c>
      <c r="G60" s="413">
        <f t="shared" si="4"/>
        <v>333.02193887065664</v>
      </c>
    </row>
    <row r="61" spans="1:7" ht="15" x14ac:dyDescent="0.25">
      <c r="A61" s="398">
        <f t="shared" si="5"/>
        <v>43</v>
      </c>
      <c r="B61" s="410" t="str">
        <f>'[1]Под 6'!A41</f>
        <v>36</v>
      </c>
      <c r="C61" s="417" t="s">
        <v>326</v>
      </c>
      <c r="D61" s="412">
        <v>84.7</v>
      </c>
      <c r="E61" s="401">
        <f t="shared" si="6"/>
        <v>47.496056816772118</v>
      </c>
      <c r="F61" s="400">
        <v>5.05</v>
      </c>
      <c r="G61" s="413">
        <f t="shared" si="4"/>
        <v>239.85508692469918</v>
      </c>
    </row>
    <row r="62" spans="1:7" ht="15" x14ac:dyDescent="0.25">
      <c r="A62" s="398">
        <f t="shared" si="5"/>
        <v>44</v>
      </c>
      <c r="B62" s="410" t="str">
        <f>'[1]Под 6'!A42</f>
        <v>Л/37</v>
      </c>
      <c r="C62" s="417" t="s">
        <v>327</v>
      </c>
      <c r="D62" s="412">
        <v>83.1</v>
      </c>
      <c r="E62" s="401">
        <f t="shared" si="6"/>
        <v>46.598846770646546</v>
      </c>
      <c r="F62" s="400">
        <v>5.05</v>
      </c>
      <c r="G62" s="413">
        <f t="shared" si="4"/>
        <v>235.32417619176505</v>
      </c>
    </row>
    <row r="63" spans="1:7" ht="15" x14ac:dyDescent="0.25">
      <c r="A63" s="398">
        <f t="shared" si="5"/>
        <v>45</v>
      </c>
      <c r="B63" s="410" t="str">
        <f>'[1]Под 6'!A43</f>
        <v>38</v>
      </c>
      <c r="C63" s="420" t="s">
        <v>328</v>
      </c>
      <c r="D63" s="412">
        <v>44.7</v>
      </c>
      <c r="E63" s="401">
        <f t="shared" si="6"/>
        <v>25.065805663632979</v>
      </c>
      <c r="F63" s="400">
        <v>5.05</v>
      </c>
      <c r="G63" s="413">
        <f t="shared" si="4"/>
        <v>126.58231860134654</v>
      </c>
    </row>
    <row r="64" spans="1:7" ht="15" x14ac:dyDescent="0.25">
      <c r="A64" s="398">
        <f t="shared" si="5"/>
        <v>46</v>
      </c>
      <c r="B64" s="410" t="str">
        <f>'[1]Под 6'!A44</f>
        <v>39</v>
      </c>
      <c r="C64" s="421" t="s">
        <v>1000</v>
      </c>
      <c r="D64" s="412">
        <v>46.4</v>
      </c>
      <c r="E64" s="401">
        <f t="shared" si="6"/>
        <v>26.019091337641392</v>
      </c>
      <c r="F64" s="400">
        <v>5.05</v>
      </c>
      <c r="G64" s="413">
        <f t="shared" si="4"/>
        <v>131.39641125508902</v>
      </c>
    </row>
    <row r="65" spans="1:7" ht="15" x14ac:dyDescent="0.25">
      <c r="A65" s="398">
        <f t="shared" si="5"/>
        <v>47</v>
      </c>
      <c r="B65" s="410" t="str">
        <f>'[1]Под 6'!A45</f>
        <v>40</v>
      </c>
      <c r="C65" s="422" t="s">
        <v>329</v>
      </c>
      <c r="D65" s="412">
        <v>107.1</v>
      </c>
      <c r="E65" s="401">
        <f t="shared" si="6"/>
        <v>60.056997462530028</v>
      </c>
      <c r="F65" s="400">
        <v>5.05</v>
      </c>
      <c r="G65" s="413">
        <f t="shared" si="4"/>
        <v>303.28783718577665</v>
      </c>
    </row>
    <row r="66" spans="1:7" ht="15" x14ac:dyDescent="0.25">
      <c r="A66" s="398">
        <f t="shared" si="5"/>
        <v>48</v>
      </c>
      <c r="B66" s="410" t="str">
        <f>'[1]Под 6'!A46</f>
        <v>41</v>
      </c>
      <c r="C66" s="419" t="s">
        <v>330</v>
      </c>
      <c r="D66" s="412">
        <v>57.7</v>
      </c>
      <c r="E66" s="401">
        <f t="shared" si="6"/>
        <v>32.355637288403202</v>
      </c>
      <c r="F66" s="400">
        <v>5.05</v>
      </c>
      <c r="G66" s="413">
        <f t="shared" si="4"/>
        <v>163.39596830643617</v>
      </c>
    </row>
    <row r="67" spans="1:7" ht="15" x14ac:dyDescent="0.25">
      <c r="A67" s="398">
        <f t="shared" si="5"/>
        <v>49</v>
      </c>
      <c r="B67" s="410" t="str">
        <f>'[1]Под 6'!A47</f>
        <v>П/42</v>
      </c>
      <c r="C67" s="423" t="s">
        <v>331</v>
      </c>
      <c r="D67" s="412">
        <v>100</v>
      </c>
      <c r="E67" s="401">
        <f t="shared" si="6"/>
        <v>56.075627882847833</v>
      </c>
      <c r="F67" s="400">
        <v>5.05</v>
      </c>
      <c r="G67" s="413">
        <f t="shared" si="4"/>
        <v>283.18192080838156</v>
      </c>
    </row>
    <row r="68" spans="1:7" ht="15" x14ac:dyDescent="0.25">
      <c r="A68" s="398">
        <f t="shared" si="5"/>
        <v>50</v>
      </c>
      <c r="B68" s="410">
        <f>'[1]Под 6'!A48</f>
        <v>43</v>
      </c>
      <c r="C68" s="419" t="s">
        <v>332</v>
      </c>
      <c r="D68" s="412">
        <v>78.400000000000006</v>
      </c>
      <c r="E68" s="401">
        <f t="shared" si="6"/>
        <v>43.963292260152706</v>
      </c>
      <c r="F68" s="400">
        <v>5.05</v>
      </c>
      <c r="G68" s="413">
        <f t="shared" si="4"/>
        <v>222.01462591377117</v>
      </c>
    </row>
    <row r="69" spans="1:7" ht="15" x14ac:dyDescent="0.25">
      <c r="A69" s="398">
        <f t="shared" si="5"/>
        <v>51</v>
      </c>
      <c r="B69" s="410">
        <f>'[1]Под 6'!A49</f>
        <v>44</v>
      </c>
      <c r="C69" s="417" t="s">
        <v>333</v>
      </c>
      <c r="D69" s="412">
        <v>117.8</v>
      </c>
      <c r="E69" s="401">
        <f t="shared" si="6"/>
        <v>66.057089645994736</v>
      </c>
      <c r="F69" s="400">
        <v>5.05</v>
      </c>
      <c r="G69" s="413">
        <f t="shared" si="4"/>
        <v>333.58830271227339</v>
      </c>
    </row>
    <row r="70" spans="1:7" ht="15" x14ac:dyDescent="0.25">
      <c r="A70" s="398">
        <f t="shared" si="5"/>
        <v>52</v>
      </c>
      <c r="B70" s="410">
        <f>'[1]Под 6'!A50</f>
        <v>45</v>
      </c>
      <c r="C70" s="419" t="s">
        <v>334</v>
      </c>
      <c r="D70" s="412">
        <f>85.5</f>
        <v>85.5</v>
      </c>
      <c r="E70" s="401">
        <f t="shared" si="6"/>
        <v>47.9446618398349</v>
      </c>
      <c r="F70" s="400">
        <v>5.05</v>
      </c>
      <c r="G70" s="413">
        <f t="shared" si="4"/>
        <v>242.12054229116623</v>
      </c>
    </row>
    <row r="71" spans="1:7" ht="15" x14ac:dyDescent="0.25">
      <c r="A71" s="398">
        <f t="shared" si="5"/>
        <v>53</v>
      </c>
      <c r="B71" s="410" t="str">
        <f>'[1]Под 6'!A51</f>
        <v>Л/ 46</v>
      </c>
      <c r="C71" s="417" t="s">
        <v>335</v>
      </c>
      <c r="D71" s="412">
        <v>84.4</v>
      </c>
      <c r="E71" s="401">
        <f t="shared" si="6"/>
        <v>47.327829933123574</v>
      </c>
      <c r="F71" s="400">
        <v>5.05</v>
      </c>
      <c r="G71" s="413">
        <f t="shared" si="4"/>
        <v>239.00554116227403</v>
      </c>
    </row>
    <row r="72" spans="1:7" ht="15" x14ac:dyDescent="0.25">
      <c r="A72" s="398">
        <f t="shared" si="5"/>
        <v>54</v>
      </c>
      <c r="B72" s="410">
        <f>'[1]Под 6'!A52</f>
        <v>47</v>
      </c>
      <c r="C72" s="417" t="s">
        <v>336</v>
      </c>
      <c r="D72" s="412">
        <v>45.5</v>
      </c>
      <c r="E72" s="401">
        <f t="shared" si="6"/>
        <v>25.514410686695765</v>
      </c>
      <c r="F72" s="400">
        <v>5.05</v>
      </c>
      <c r="G72" s="413">
        <f t="shared" si="4"/>
        <v>128.84777396781359</v>
      </c>
    </row>
    <row r="73" spans="1:7" ht="15" x14ac:dyDescent="0.25">
      <c r="A73" s="398">
        <f t="shared" si="5"/>
        <v>55</v>
      </c>
      <c r="B73" s="410">
        <f>'[1]Под 6'!A53</f>
        <v>48</v>
      </c>
      <c r="C73" s="417" t="s">
        <v>337</v>
      </c>
      <c r="D73" s="412">
        <v>45.7</v>
      </c>
      <c r="E73" s="401">
        <f t="shared" si="6"/>
        <v>25.626561942461461</v>
      </c>
      <c r="F73" s="400">
        <v>5.05</v>
      </c>
      <c r="G73" s="413">
        <f t="shared" si="4"/>
        <v>129.41413780943037</v>
      </c>
    </row>
    <row r="74" spans="1:7" ht="15" x14ac:dyDescent="0.25">
      <c r="A74" s="398">
        <f t="shared" si="5"/>
        <v>56</v>
      </c>
      <c r="B74" s="410">
        <f>'[1]Под 6'!A54</f>
        <v>49</v>
      </c>
      <c r="C74" s="424" t="s">
        <v>338</v>
      </c>
      <c r="D74" s="412">
        <v>107.4</v>
      </c>
      <c r="E74" s="401">
        <f t="shared" si="6"/>
        <v>60.225224346178578</v>
      </c>
      <c r="F74" s="400">
        <v>5.05</v>
      </c>
      <c r="G74" s="413">
        <f t="shared" si="4"/>
        <v>304.13738294820183</v>
      </c>
    </row>
    <row r="75" spans="1:7" ht="15" x14ac:dyDescent="0.25">
      <c r="A75" s="398">
        <f t="shared" si="5"/>
        <v>57</v>
      </c>
      <c r="B75" s="410">
        <f>'[1]Под 6'!A55</f>
        <v>50</v>
      </c>
      <c r="C75" s="411" t="s">
        <v>339</v>
      </c>
      <c r="D75" s="412">
        <v>57.6</v>
      </c>
      <c r="E75" s="401">
        <f t="shared" si="6"/>
        <v>32.299561660520354</v>
      </c>
      <c r="F75" s="400">
        <v>5.05</v>
      </c>
      <c r="G75" s="413">
        <f t="shared" si="4"/>
        <v>163.11278638562777</v>
      </c>
    </row>
    <row r="76" spans="1:7" ht="15" x14ac:dyDescent="0.25">
      <c r="A76" s="425">
        <f t="shared" si="5"/>
        <v>58</v>
      </c>
      <c r="B76" s="410" t="str">
        <f>'[1]Под 6'!A61</f>
        <v>П/ 51</v>
      </c>
      <c r="C76" s="416" t="s">
        <v>340</v>
      </c>
      <c r="D76" s="412">
        <v>101</v>
      </c>
      <c r="E76" s="401">
        <f t="shared" si="6"/>
        <v>56.636384161676311</v>
      </c>
      <c r="F76" s="400">
        <v>5.05</v>
      </c>
      <c r="G76" s="413">
        <f t="shared" si="4"/>
        <v>286.01374001646536</v>
      </c>
    </row>
    <row r="77" spans="1:7" ht="15" x14ac:dyDescent="0.25">
      <c r="A77" s="425">
        <f t="shared" si="5"/>
        <v>59</v>
      </c>
      <c r="B77" s="410" t="str">
        <f>'[1]Под 6'!A62</f>
        <v>52</v>
      </c>
      <c r="C77" s="416" t="s">
        <v>341</v>
      </c>
      <c r="D77" s="412">
        <v>78.7</v>
      </c>
      <c r="E77" s="401">
        <f t="shared" si="6"/>
        <v>44.131519143801242</v>
      </c>
      <c r="F77" s="400">
        <v>5.05</v>
      </c>
      <c r="G77" s="413">
        <f t="shared" si="4"/>
        <v>222.86417167619626</v>
      </c>
    </row>
    <row r="78" spans="1:7" ht="15" x14ac:dyDescent="0.25">
      <c r="A78" s="425">
        <f t="shared" si="5"/>
        <v>60</v>
      </c>
      <c r="B78" s="410" t="str">
        <f>'[1]Под 6'!A63</f>
        <v>53</v>
      </c>
      <c r="C78" s="416" t="s">
        <v>342</v>
      </c>
      <c r="D78" s="412">
        <v>117.1</v>
      </c>
      <c r="E78" s="401">
        <f t="shared" si="6"/>
        <v>65.664560250814816</v>
      </c>
      <c r="F78" s="400">
        <v>5.05</v>
      </c>
      <c r="G78" s="413">
        <f t="shared" si="4"/>
        <v>331.60602926661483</v>
      </c>
    </row>
    <row r="79" spans="1:7" ht="15" x14ac:dyDescent="0.25">
      <c r="A79" s="425">
        <f t="shared" si="5"/>
        <v>61</v>
      </c>
      <c r="B79" s="410" t="str">
        <f>'[1]Под 6'!A64</f>
        <v>54</v>
      </c>
      <c r="C79" s="416" t="s">
        <v>343</v>
      </c>
      <c r="D79" s="412">
        <v>86.1</v>
      </c>
      <c r="E79" s="401">
        <f t="shared" si="6"/>
        <v>48.281115607131987</v>
      </c>
      <c r="F79" s="400">
        <v>5.05</v>
      </c>
      <c r="G79" s="413">
        <f t="shared" si="4"/>
        <v>243.81963381601653</v>
      </c>
    </row>
    <row r="80" spans="1:7" ht="15" x14ac:dyDescent="0.25">
      <c r="A80" s="425">
        <f t="shared" si="5"/>
        <v>62</v>
      </c>
      <c r="B80" s="410" t="str">
        <f>'[1]Под 6'!A65</f>
        <v>Л/ 55</v>
      </c>
      <c r="C80" s="417" t="s">
        <v>344</v>
      </c>
      <c r="D80" s="412">
        <v>83.5</v>
      </c>
      <c r="E80" s="401">
        <f t="shared" si="6"/>
        <v>46.823149282177944</v>
      </c>
      <c r="F80" s="400">
        <v>5.05</v>
      </c>
      <c r="G80" s="413">
        <f t="shared" si="4"/>
        <v>236.4569038749986</v>
      </c>
    </row>
    <row r="81" spans="1:7" ht="15" x14ac:dyDescent="0.25">
      <c r="A81" s="425">
        <f t="shared" si="5"/>
        <v>63</v>
      </c>
      <c r="B81" s="410" t="str">
        <f>'[1]Под 6'!A66</f>
        <v>56</v>
      </c>
      <c r="C81" s="417" t="s">
        <v>345</v>
      </c>
      <c r="D81" s="412">
        <v>45.6</v>
      </c>
      <c r="E81" s="401">
        <f t="shared" si="6"/>
        <v>25.570486314578613</v>
      </c>
      <c r="F81" s="400">
        <v>5.05</v>
      </c>
      <c r="G81" s="413">
        <f t="shared" si="4"/>
        <v>129.130955888622</v>
      </c>
    </row>
    <row r="82" spans="1:7" ht="15" x14ac:dyDescent="0.25">
      <c r="A82" s="425">
        <f t="shared" si="5"/>
        <v>64</v>
      </c>
      <c r="B82" s="410" t="str">
        <f>'[1]Под 6'!A67</f>
        <v>57</v>
      </c>
      <c r="C82" s="417" t="s">
        <v>346</v>
      </c>
      <c r="D82" s="412">
        <v>45.3</v>
      </c>
      <c r="E82" s="401">
        <f t="shared" si="6"/>
        <v>25.402259430930066</v>
      </c>
      <c r="F82" s="400">
        <v>5.05</v>
      </c>
      <c r="G82" s="413">
        <f t="shared" si="4"/>
        <v>128.28141012619682</v>
      </c>
    </row>
    <row r="83" spans="1:7" ht="15" x14ac:dyDescent="0.25">
      <c r="A83" s="425">
        <f t="shared" si="5"/>
        <v>65</v>
      </c>
      <c r="B83" s="410" t="str">
        <f>'[1]Под 6'!A68</f>
        <v>58</v>
      </c>
      <c r="C83" s="417" t="s">
        <v>347</v>
      </c>
      <c r="D83" s="412">
        <v>107</v>
      </c>
      <c r="E83" s="401">
        <f t="shared" si="6"/>
        <v>60.00092183464718</v>
      </c>
      <c r="F83" s="400">
        <v>5.05</v>
      </c>
      <c r="G83" s="413">
        <f t="shared" si="4"/>
        <v>303.00465526496822</v>
      </c>
    </row>
    <row r="84" spans="1:7" ht="15" x14ac:dyDescent="0.25">
      <c r="A84" s="425">
        <f t="shared" si="5"/>
        <v>66</v>
      </c>
      <c r="B84" s="410" t="str">
        <f>'[1]Под 6'!A69</f>
        <v>59</v>
      </c>
      <c r="C84" s="417" t="s">
        <v>348</v>
      </c>
      <c r="D84" s="412">
        <v>59.3</v>
      </c>
      <c r="E84" s="401">
        <f t="shared" si="6"/>
        <v>33.252847334528759</v>
      </c>
      <c r="F84" s="400">
        <v>5.05</v>
      </c>
      <c r="G84" s="413">
        <f t="shared" si="4"/>
        <v>167.92687903937022</v>
      </c>
    </row>
    <row r="85" spans="1:7" ht="17.25" customHeight="1" x14ac:dyDescent="0.25">
      <c r="A85" s="425">
        <f t="shared" si="5"/>
        <v>67</v>
      </c>
      <c r="B85" s="410" t="str">
        <f>'[1]Под 6'!A70</f>
        <v>П/60</v>
      </c>
      <c r="C85" s="426" t="s">
        <v>349</v>
      </c>
      <c r="D85" s="412">
        <v>99.9</v>
      </c>
      <c r="E85" s="401">
        <f t="shared" si="6"/>
        <v>56.019552254964985</v>
      </c>
      <c r="F85" s="400">
        <v>5.05</v>
      </c>
      <c r="G85" s="413">
        <f t="shared" si="4"/>
        <v>282.89873888757319</v>
      </c>
    </row>
    <row r="86" spans="1:7" ht="15" x14ac:dyDescent="0.25">
      <c r="A86" s="425">
        <f t="shared" si="5"/>
        <v>68</v>
      </c>
      <c r="B86" s="410" t="str">
        <f>'[1]Под 6'!A71</f>
        <v>61</v>
      </c>
      <c r="C86" s="427" t="s">
        <v>350</v>
      </c>
      <c r="D86" s="412">
        <v>79</v>
      </c>
      <c r="E86" s="401">
        <f t="shared" si="6"/>
        <v>44.299746027449785</v>
      </c>
      <c r="F86" s="400">
        <v>5.05</v>
      </c>
      <c r="G86" s="413">
        <f t="shared" si="4"/>
        <v>223.71371743862142</v>
      </c>
    </row>
    <row r="87" spans="1:7" ht="15" x14ac:dyDescent="0.25">
      <c r="A87" s="425">
        <f t="shared" si="5"/>
        <v>69</v>
      </c>
      <c r="B87" s="410" t="str">
        <f>'[1]Под 6'!A72</f>
        <v>62</v>
      </c>
      <c r="C87" s="416" t="s">
        <v>351</v>
      </c>
      <c r="D87" s="412">
        <v>117.9</v>
      </c>
      <c r="E87" s="401">
        <f t="shared" si="6"/>
        <v>66.113165273877598</v>
      </c>
      <c r="F87" s="400">
        <v>5.05</v>
      </c>
      <c r="G87" s="413">
        <f t="shared" si="4"/>
        <v>333.87148463308188</v>
      </c>
    </row>
    <row r="88" spans="1:7" ht="15" x14ac:dyDescent="0.25">
      <c r="A88" s="425">
        <f t="shared" si="5"/>
        <v>70</v>
      </c>
      <c r="B88" s="410" t="str">
        <f>'[1]Под 6'!A73</f>
        <v>63</v>
      </c>
      <c r="C88" s="427" t="s">
        <v>352</v>
      </c>
      <c r="D88" s="412">
        <v>84</v>
      </c>
      <c r="E88" s="401">
        <f t="shared" si="6"/>
        <v>47.103527421592176</v>
      </c>
      <c r="F88" s="400">
        <v>5.05</v>
      </c>
      <c r="G88" s="413">
        <f t="shared" si="4"/>
        <v>237.87281347904047</v>
      </c>
    </row>
    <row r="89" spans="1:7" ht="15" x14ac:dyDescent="0.25">
      <c r="A89" s="425">
        <f t="shared" si="5"/>
        <v>71</v>
      </c>
      <c r="B89" s="410" t="str">
        <f>'[1]Под 6'!A74</f>
        <v>Л/ 64</v>
      </c>
      <c r="C89" s="416" t="s">
        <v>353</v>
      </c>
      <c r="D89" s="412">
        <v>82.7</v>
      </c>
      <c r="E89" s="401">
        <f t="shared" si="6"/>
        <v>46.374544259115154</v>
      </c>
      <c r="F89" s="400">
        <v>5.05</v>
      </c>
      <c r="G89" s="413">
        <f t="shared" si="4"/>
        <v>234.19144850853152</v>
      </c>
    </row>
    <row r="90" spans="1:7" ht="15" x14ac:dyDescent="0.25">
      <c r="A90" s="425">
        <f t="shared" si="5"/>
        <v>72</v>
      </c>
      <c r="B90" s="410" t="str">
        <f>'[1]Под 6'!A75</f>
        <v>65</v>
      </c>
      <c r="C90" s="417" t="s">
        <v>354</v>
      </c>
      <c r="D90" s="412">
        <v>44.8</v>
      </c>
      <c r="E90" s="401">
        <f t="shared" ref="E90:E121" si="7">$E$4*D90/$A$5</f>
        <v>25.121881291515823</v>
      </c>
      <c r="F90" s="400">
        <v>5.05</v>
      </c>
      <c r="G90" s="413">
        <f t="shared" si="4"/>
        <v>126.8655005221549</v>
      </c>
    </row>
    <row r="91" spans="1:7" ht="15" x14ac:dyDescent="0.25">
      <c r="A91" s="425">
        <f t="shared" si="5"/>
        <v>73</v>
      </c>
      <c r="B91" s="410" t="str">
        <f>'[1]Под 6'!A76</f>
        <v>66</v>
      </c>
      <c r="C91" s="416" t="s">
        <v>355</v>
      </c>
      <c r="D91" s="412">
        <v>45.3</v>
      </c>
      <c r="E91" s="401">
        <f t="shared" si="7"/>
        <v>25.402259430930066</v>
      </c>
      <c r="F91" s="400">
        <v>5.05</v>
      </c>
      <c r="G91" s="413">
        <f t="shared" ref="G91:G154" si="8">E91*F91</f>
        <v>128.28141012619682</v>
      </c>
    </row>
    <row r="92" spans="1:7" ht="15" x14ac:dyDescent="0.25">
      <c r="A92" s="425">
        <f t="shared" si="5"/>
        <v>74</v>
      </c>
      <c r="B92" s="410" t="str">
        <f>'[1]Под 6'!A77</f>
        <v>67</v>
      </c>
      <c r="C92" s="417" t="s">
        <v>356</v>
      </c>
      <c r="D92" s="412">
        <v>108.1</v>
      </c>
      <c r="E92" s="401">
        <f t="shared" si="7"/>
        <v>60.617753741358499</v>
      </c>
      <c r="F92" s="400">
        <v>5.05</v>
      </c>
      <c r="G92" s="413">
        <f t="shared" si="8"/>
        <v>306.1196563938604</v>
      </c>
    </row>
    <row r="93" spans="1:7" ht="15" x14ac:dyDescent="0.25">
      <c r="A93" s="425">
        <f t="shared" si="5"/>
        <v>75</v>
      </c>
      <c r="B93" s="410" t="str">
        <f>'[1]Под 6'!A78</f>
        <v>68</v>
      </c>
      <c r="C93" s="417" t="s">
        <v>357</v>
      </c>
      <c r="D93" s="412">
        <v>54.7</v>
      </c>
      <c r="E93" s="401">
        <f t="shared" si="7"/>
        <v>30.673368451917767</v>
      </c>
      <c r="F93" s="400">
        <v>5.05</v>
      </c>
      <c r="G93" s="413">
        <f t="shared" si="8"/>
        <v>154.90051068218472</v>
      </c>
    </row>
    <row r="94" spans="1:7" ht="15" x14ac:dyDescent="0.25">
      <c r="A94" s="425">
        <f t="shared" ref="A94:A157" si="9">A93+1</f>
        <v>76</v>
      </c>
      <c r="B94" s="410" t="str">
        <f>'[1]Под 6'!A79</f>
        <v>П/69</v>
      </c>
      <c r="C94" s="417" t="s">
        <v>358</v>
      </c>
      <c r="D94" s="412">
        <v>100.3</v>
      </c>
      <c r="E94" s="401">
        <f t="shared" si="7"/>
        <v>56.243854766496376</v>
      </c>
      <c r="F94" s="400">
        <v>5.05</v>
      </c>
      <c r="G94" s="413">
        <f t="shared" si="8"/>
        <v>284.03146657080669</v>
      </c>
    </row>
    <row r="95" spans="1:7" ht="15" x14ac:dyDescent="0.25">
      <c r="A95" s="425">
        <f t="shared" si="9"/>
        <v>77</v>
      </c>
      <c r="B95" s="410" t="str">
        <f>'[1]Под 6'!A80</f>
        <v>70</v>
      </c>
      <c r="C95" s="417" t="s">
        <v>359</v>
      </c>
      <c r="D95" s="412">
        <v>79.599999999999994</v>
      </c>
      <c r="E95" s="401">
        <f t="shared" si="7"/>
        <v>44.636199794746872</v>
      </c>
      <c r="F95" s="400">
        <v>5.05</v>
      </c>
      <c r="G95" s="413">
        <f t="shared" si="8"/>
        <v>225.41280896347169</v>
      </c>
    </row>
    <row r="96" spans="1:7" ht="15" x14ac:dyDescent="0.25">
      <c r="A96" s="425">
        <f t="shared" si="9"/>
        <v>78</v>
      </c>
      <c r="B96" s="410" t="str">
        <f>'[1]Под 6'!A81</f>
        <v>71</v>
      </c>
      <c r="C96" s="419" t="s">
        <v>360</v>
      </c>
      <c r="D96" s="412">
        <v>203.8</v>
      </c>
      <c r="E96" s="401">
        <f t="shared" si="7"/>
        <v>114.28212962524388</v>
      </c>
      <c r="F96" s="400">
        <v>5.05</v>
      </c>
      <c r="G96" s="413">
        <f t="shared" si="8"/>
        <v>577.12475460748158</v>
      </c>
    </row>
    <row r="97" spans="1:7" ht="15" x14ac:dyDescent="0.25">
      <c r="A97" s="425">
        <f t="shared" si="9"/>
        <v>79</v>
      </c>
      <c r="B97" s="410" t="str">
        <f>'[1]Под 6'!A82</f>
        <v>Л/72</v>
      </c>
      <c r="C97" s="417" t="s">
        <v>361</v>
      </c>
      <c r="D97" s="412">
        <v>82.4</v>
      </c>
      <c r="E97" s="401">
        <f t="shared" si="7"/>
        <v>46.206317375466618</v>
      </c>
      <c r="F97" s="400">
        <v>5.05</v>
      </c>
      <c r="G97" s="413">
        <f t="shared" si="8"/>
        <v>233.3419027461064</v>
      </c>
    </row>
    <row r="98" spans="1:7" ht="15" x14ac:dyDescent="0.25">
      <c r="A98" s="425">
        <f t="shared" si="9"/>
        <v>80</v>
      </c>
      <c r="B98" s="410" t="str">
        <f>'[1]Под 6'!A83</f>
        <v>73</v>
      </c>
      <c r="C98" s="417" t="s">
        <v>362</v>
      </c>
      <c r="D98" s="412">
        <v>44.3</v>
      </c>
      <c r="E98" s="401">
        <f t="shared" si="7"/>
        <v>24.841503152101588</v>
      </c>
      <c r="F98" s="400">
        <v>5.05</v>
      </c>
      <c r="G98" s="413">
        <f t="shared" si="8"/>
        <v>125.44959091811302</v>
      </c>
    </row>
    <row r="99" spans="1:7" ht="15" x14ac:dyDescent="0.25">
      <c r="A99" s="425">
        <f t="shared" si="9"/>
        <v>81</v>
      </c>
      <c r="B99" s="410" t="str">
        <f>'[1]Под 6'!A84</f>
        <v>74</v>
      </c>
      <c r="C99" s="417" t="s">
        <v>363</v>
      </c>
      <c r="D99" s="412">
        <v>45.9</v>
      </c>
      <c r="E99" s="401">
        <f t="shared" si="7"/>
        <v>25.738713198227156</v>
      </c>
      <c r="F99" s="400">
        <v>5.05</v>
      </c>
      <c r="G99" s="413">
        <f t="shared" si="8"/>
        <v>129.98050165104712</v>
      </c>
    </row>
    <row r="100" spans="1:7" ht="15" x14ac:dyDescent="0.25">
      <c r="A100" s="425">
        <f t="shared" si="9"/>
        <v>82</v>
      </c>
      <c r="B100" s="410" t="str">
        <f>'[1]Под 6'!A85</f>
        <v>75</v>
      </c>
      <c r="C100" s="417" t="s">
        <v>364</v>
      </c>
      <c r="D100" s="412">
        <v>108.8</v>
      </c>
      <c r="E100" s="401">
        <f t="shared" si="7"/>
        <v>61.010283136538433</v>
      </c>
      <c r="F100" s="400">
        <v>5.05</v>
      </c>
      <c r="G100" s="413">
        <f t="shared" si="8"/>
        <v>308.10192983951907</v>
      </c>
    </row>
    <row r="101" spans="1:7" ht="15" x14ac:dyDescent="0.25">
      <c r="A101" s="425">
        <f t="shared" si="9"/>
        <v>83</v>
      </c>
      <c r="B101" s="410" t="str">
        <f>'[1]Под 6'!A86</f>
        <v>76</v>
      </c>
      <c r="C101" s="417" t="s">
        <v>365</v>
      </c>
      <c r="D101" s="412">
        <v>54.9</v>
      </c>
      <c r="E101" s="401">
        <f t="shared" si="7"/>
        <v>30.785519707683459</v>
      </c>
      <c r="F101" s="400">
        <v>5.05</v>
      </c>
      <c r="G101" s="413">
        <f t="shared" si="8"/>
        <v>155.46687452380147</v>
      </c>
    </row>
    <row r="102" spans="1:7" ht="15" x14ac:dyDescent="0.25">
      <c r="A102" s="425">
        <f t="shared" si="9"/>
        <v>84</v>
      </c>
      <c r="B102" s="410" t="str">
        <f>'[1]Под 6'!A87</f>
        <v>П/ 77</v>
      </c>
      <c r="C102" s="417" t="s">
        <v>366</v>
      </c>
      <c r="D102" s="412">
        <v>100.4</v>
      </c>
      <c r="E102" s="401">
        <f t="shared" si="7"/>
        <v>56.299930394379224</v>
      </c>
      <c r="F102" s="400">
        <v>5.05</v>
      </c>
      <c r="G102" s="413">
        <f t="shared" si="8"/>
        <v>284.31464849161506</v>
      </c>
    </row>
    <row r="103" spans="1:7" ht="15" x14ac:dyDescent="0.25">
      <c r="A103" s="425">
        <f t="shared" si="9"/>
        <v>85</v>
      </c>
      <c r="B103" s="410" t="str">
        <f>'[1]Под 6'!A88</f>
        <v>78</v>
      </c>
      <c r="C103" s="417" t="s">
        <v>367</v>
      </c>
      <c r="D103" s="412">
        <v>80.099999999999994</v>
      </c>
      <c r="E103" s="401">
        <f t="shared" si="7"/>
        <v>44.916577934161111</v>
      </c>
      <c r="F103" s="400">
        <v>5.05</v>
      </c>
      <c r="G103" s="413">
        <f t="shared" si="8"/>
        <v>226.82871856751359</v>
      </c>
    </row>
    <row r="104" spans="1:7" ht="15" x14ac:dyDescent="0.25">
      <c r="A104" s="425">
        <f t="shared" si="9"/>
        <v>86</v>
      </c>
      <c r="B104" s="410" t="str">
        <f>'[1]Под 6'!A89</f>
        <v>79</v>
      </c>
      <c r="C104" s="417" t="s">
        <v>368</v>
      </c>
      <c r="D104" s="412">
        <v>118.7</v>
      </c>
      <c r="E104" s="401">
        <f t="shared" si="7"/>
        <v>66.561770296940381</v>
      </c>
      <c r="F104" s="400">
        <v>5.05</v>
      </c>
      <c r="G104" s="413">
        <f t="shared" si="8"/>
        <v>336.13693999954893</v>
      </c>
    </row>
    <row r="105" spans="1:7" ht="15" x14ac:dyDescent="0.25">
      <c r="A105" s="425">
        <f t="shared" si="9"/>
        <v>87</v>
      </c>
      <c r="B105" s="410" t="str">
        <f>'[1]Под 6'!A90</f>
        <v>80</v>
      </c>
      <c r="C105" s="417" t="s">
        <v>369</v>
      </c>
      <c r="D105" s="412">
        <v>84.2</v>
      </c>
      <c r="E105" s="401">
        <f t="shared" si="7"/>
        <v>47.215678677357872</v>
      </c>
      <c r="F105" s="400">
        <v>5.05</v>
      </c>
      <c r="G105" s="413">
        <f t="shared" si="8"/>
        <v>238.43917732065725</v>
      </c>
    </row>
    <row r="106" spans="1:7" ht="15" x14ac:dyDescent="0.25">
      <c r="A106" s="425">
        <f t="shared" si="9"/>
        <v>88</v>
      </c>
      <c r="B106" s="410" t="str">
        <f>'[1]Под 6'!A91</f>
        <v>Л/ 81</v>
      </c>
      <c r="C106" s="427" t="s">
        <v>370</v>
      </c>
      <c r="D106" s="412">
        <v>84</v>
      </c>
      <c r="E106" s="401">
        <f t="shared" si="7"/>
        <v>47.103527421592176</v>
      </c>
      <c r="F106" s="400">
        <v>5.05</v>
      </c>
      <c r="G106" s="413">
        <f t="shared" si="8"/>
        <v>237.87281347904047</v>
      </c>
    </row>
    <row r="107" spans="1:7" ht="15" x14ac:dyDescent="0.25">
      <c r="A107" s="425">
        <f t="shared" si="9"/>
        <v>89</v>
      </c>
      <c r="B107" s="410" t="str">
        <f>'[1]Под 6'!A92</f>
        <v>82</v>
      </c>
      <c r="C107" s="427" t="s">
        <v>371</v>
      </c>
      <c r="D107" s="412">
        <v>43.5</v>
      </c>
      <c r="E107" s="401">
        <f t="shared" si="7"/>
        <v>24.392898129038805</v>
      </c>
      <c r="F107" s="400">
        <v>5.05</v>
      </c>
      <c r="G107" s="413">
        <f t="shared" si="8"/>
        <v>123.18413555164597</v>
      </c>
    </row>
    <row r="108" spans="1:7" ht="15" x14ac:dyDescent="0.25">
      <c r="A108" s="425">
        <f t="shared" si="9"/>
        <v>90</v>
      </c>
      <c r="B108" s="410" t="str">
        <f>'[1]Под 6'!A93</f>
        <v>83</v>
      </c>
      <c r="C108" s="415" t="s">
        <v>372</v>
      </c>
      <c r="D108" s="412">
        <v>45</v>
      </c>
      <c r="E108" s="401">
        <f t="shared" si="7"/>
        <v>25.234032547281522</v>
      </c>
      <c r="F108" s="400">
        <v>5.05</v>
      </c>
      <c r="G108" s="413">
        <f t="shared" si="8"/>
        <v>127.43186436377168</v>
      </c>
    </row>
    <row r="109" spans="1:7" ht="15" x14ac:dyDescent="0.25">
      <c r="A109" s="425">
        <f t="shared" si="9"/>
        <v>91</v>
      </c>
      <c r="B109" s="410" t="str">
        <f>'[1]Под 6'!A94</f>
        <v>84</v>
      </c>
      <c r="C109" s="427" t="s">
        <v>373</v>
      </c>
      <c r="D109" s="412">
        <v>107.2</v>
      </c>
      <c r="E109" s="401">
        <f t="shared" si="7"/>
        <v>60.113073090412882</v>
      </c>
      <c r="F109" s="400">
        <v>5.05</v>
      </c>
      <c r="G109" s="413">
        <f t="shared" si="8"/>
        <v>303.57101910658503</v>
      </c>
    </row>
    <row r="110" spans="1:7" ht="15" x14ac:dyDescent="0.25">
      <c r="A110" s="425">
        <f t="shared" si="9"/>
        <v>92</v>
      </c>
      <c r="B110" s="410" t="str">
        <f>'[1]Под 6'!A95</f>
        <v>85</v>
      </c>
      <c r="C110" s="427" t="s">
        <v>374</v>
      </c>
      <c r="D110" s="412">
        <v>54.7</v>
      </c>
      <c r="E110" s="401">
        <f t="shared" si="7"/>
        <v>30.673368451917767</v>
      </c>
      <c r="F110" s="400">
        <v>5.05</v>
      </c>
      <c r="G110" s="413">
        <f t="shared" si="8"/>
        <v>154.90051068218472</v>
      </c>
    </row>
    <row r="111" spans="1:7" ht="15" x14ac:dyDescent="0.25">
      <c r="A111" s="425">
        <f t="shared" si="9"/>
        <v>93</v>
      </c>
      <c r="B111" s="410" t="str">
        <f>'[1]Под 6'!A96</f>
        <v>П/ 86</v>
      </c>
      <c r="C111" s="417" t="s">
        <v>375</v>
      </c>
      <c r="D111" s="412">
        <v>100</v>
      </c>
      <c r="E111" s="401">
        <f t="shared" si="7"/>
        <v>56.075627882847833</v>
      </c>
      <c r="F111" s="400">
        <v>5.05</v>
      </c>
      <c r="G111" s="413">
        <f t="shared" si="8"/>
        <v>283.18192080838156</v>
      </c>
    </row>
    <row r="112" spans="1:7" ht="15" x14ac:dyDescent="0.25">
      <c r="A112" s="425">
        <f t="shared" si="9"/>
        <v>94</v>
      </c>
      <c r="B112" s="410" t="str">
        <f>'[1]Под 6'!A97</f>
        <v>87</v>
      </c>
      <c r="C112" s="428" t="s">
        <v>227</v>
      </c>
      <c r="D112" s="412">
        <v>80.2</v>
      </c>
      <c r="E112" s="401">
        <f t="shared" si="7"/>
        <v>44.972653562043966</v>
      </c>
      <c r="F112" s="400">
        <v>5.05</v>
      </c>
      <c r="G112" s="413">
        <f t="shared" si="8"/>
        <v>227.11190048832202</v>
      </c>
    </row>
    <row r="113" spans="1:7" ht="15" x14ac:dyDescent="0.25">
      <c r="A113" s="425">
        <f t="shared" si="9"/>
        <v>95</v>
      </c>
      <c r="B113" s="410" t="str">
        <f>'[1]Под 6'!A98</f>
        <v>88</v>
      </c>
      <c r="C113" s="428" t="s">
        <v>376</v>
      </c>
      <c r="D113" s="412">
        <v>117.3</v>
      </c>
      <c r="E113" s="401">
        <f t="shared" si="7"/>
        <v>65.776711506580497</v>
      </c>
      <c r="F113" s="400">
        <v>5.05</v>
      </c>
      <c r="G113" s="413">
        <f t="shared" si="8"/>
        <v>332.17239310823152</v>
      </c>
    </row>
    <row r="114" spans="1:7" ht="15" x14ac:dyDescent="0.25">
      <c r="A114" s="425">
        <f t="shared" si="9"/>
        <v>96</v>
      </c>
      <c r="B114" s="410" t="str">
        <f>'[1]Под 6'!A99</f>
        <v>89</v>
      </c>
      <c r="C114" s="427" t="s">
        <v>377</v>
      </c>
      <c r="D114" s="412">
        <f>84.9</f>
        <v>84.9</v>
      </c>
      <c r="E114" s="401">
        <f t="shared" si="7"/>
        <v>47.608208072537813</v>
      </c>
      <c r="F114" s="400">
        <v>5.05</v>
      </c>
      <c r="G114" s="413">
        <f t="shared" si="8"/>
        <v>240.42145076631596</v>
      </c>
    </row>
    <row r="115" spans="1:7" ht="15" x14ac:dyDescent="0.25">
      <c r="A115" s="425">
        <f t="shared" si="9"/>
        <v>97</v>
      </c>
      <c r="B115" s="410" t="str">
        <f>'[1]Под 6'!A100</f>
        <v>Л/ 90</v>
      </c>
      <c r="C115" s="427" t="s">
        <v>378</v>
      </c>
      <c r="D115" s="412">
        <v>82.7</v>
      </c>
      <c r="E115" s="401">
        <f t="shared" si="7"/>
        <v>46.374544259115154</v>
      </c>
      <c r="F115" s="400">
        <v>5.05</v>
      </c>
      <c r="G115" s="413">
        <f t="shared" si="8"/>
        <v>234.19144850853152</v>
      </c>
    </row>
    <row r="116" spans="1:7" ht="15" x14ac:dyDescent="0.25">
      <c r="A116" s="425">
        <f t="shared" si="9"/>
        <v>98</v>
      </c>
      <c r="B116" s="410" t="str">
        <f>'[1]Под 6'!A101</f>
        <v>91</v>
      </c>
      <c r="C116" s="427" t="s">
        <v>379</v>
      </c>
      <c r="D116" s="412">
        <v>44.8</v>
      </c>
      <c r="E116" s="401">
        <f t="shared" si="7"/>
        <v>25.121881291515823</v>
      </c>
      <c r="F116" s="400">
        <v>5.05</v>
      </c>
      <c r="G116" s="413">
        <f t="shared" si="8"/>
        <v>126.8655005221549</v>
      </c>
    </row>
    <row r="117" spans="1:7" ht="15" x14ac:dyDescent="0.25">
      <c r="A117" s="425">
        <f t="shared" si="9"/>
        <v>99</v>
      </c>
      <c r="B117" s="410" t="str">
        <f>'[1]Под 6'!A102</f>
        <v>92/92а</v>
      </c>
      <c r="C117" s="429" t="s">
        <v>380</v>
      </c>
      <c r="D117" s="412">
        <v>163.6</v>
      </c>
      <c r="E117" s="401">
        <f t="shared" si="7"/>
        <v>91.739727216339048</v>
      </c>
      <c r="F117" s="400">
        <v>5.05</v>
      </c>
      <c r="G117" s="413">
        <f t="shared" si="8"/>
        <v>463.28562244251219</v>
      </c>
    </row>
    <row r="118" spans="1:7" ht="15" x14ac:dyDescent="0.25">
      <c r="A118" s="425">
        <f t="shared" si="9"/>
        <v>100</v>
      </c>
      <c r="B118" s="410" t="str">
        <f>'[1]Под 6'!A103</f>
        <v>93</v>
      </c>
      <c r="C118" s="429" t="s">
        <v>381</v>
      </c>
      <c r="D118" s="412">
        <v>54.7</v>
      </c>
      <c r="E118" s="401">
        <f t="shared" si="7"/>
        <v>30.673368451917767</v>
      </c>
      <c r="F118" s="400">
        <v>5.05</v>
      </c>
      <c r="G118" s="413">
        <f t="shared" si="8"/>
        <v>154.90051068218472</v>
      </c>
    </row>
    <row r="119" spans="1:7" ht="15" x14ac:dyDescent="0.25">
      <c r="A119" s="425">
        <f t="shared" si="9"/>
        <v>101</v>
      </c>
      <c r="B119" s="410" t="str">
        <f>'[1]Под 6'!A104</f>
        <v>П/94</v>
      </c>
      <c r="C119" s="417" t="s">
        <v>382</v>
      </c>
      <c r="D119" s="412">
        <v>100.8</v>
      </c>
      <c r="E119" s="401">
        <f t="shared" si="7"/>
        <v>56.524232905910615</v>
      </c>
      <c r="F119" s="400">
        <v>5.05</v>
      </c>
      <c r="G119" s="413">
        <f t="shared" si="8"/>
        <v>285.44737617484861</v>
      </c>
    </row>
    <row r="120" spans="1:7" ht="15" x14ac:dyDescent="0.25">
      <c r="A120" s="425">
        <f t="shared" si="9"/>
        <v>102</v>
      </c>
      <c r="B120" s="410" t="str">
        <f>'[1]Под 6'!A105</f>
        <v>95</v>
      </c>
      <c r="C120" s="417" t="s">
        <v>383</v>
      </c>
      <c r="D120" s="412">
        <v>79.7</v>
      </c>
      <c r="E120" s="401">
        <f t="shared" si="7"/>
        <v>44.69227542262972</v>
      </c>
      <c r="F120" s="400">
        <v>5.05</v>
      </c>
      <c r="G120" s="413">
        <f t="shared" si="8"/>
        <v>225.69599088428006</v>
      </c>
    </row>
    <row r="121" spans="1:7" ht="15" x14ac:dyDescent="0.25">
      <c r="A121" s="425">
        <f t="shared" si="9"/>
        <v>103</v>
      </c>
      <c r="B121" s="410" t="str">
        <f>'[1]Под 6'!A106</f>
        <v>96</v>
      </c>
      <c r="C121" s="417" t="s">
        <v>262</v>
      </c>
      <c r="D121" s="412">
        <v>117.9</v>
      </c>
      <c r="E121" s="401">
        <f t="shared" si="7"/>
        <v>66.113165273877598</v>
      </c>
      <c r="F121" s="400">
        <v>5.05</v>
      </c>
      <c r="G121" s="413">
        <f t="shared" si="8"/>
        <v>333.87148463308188</v>
      </c>
    </row>
    <row r="122" spans="1:7" ht="15" x14ac:dyDescent="0.25">
      <c r="A122" s="425">
        <f t="shared" si="9"/>
        <v>104</v>
      </c>
      <c r="B122" s="410" t="str">
        <f>'[1]Под 6'!A107</f>
        <v>97</v>
      </c>
      <c r="C122" s="429" t="s">
        <v>384</v>
      </c>
      <c r="D122" s="412">
        <v>85</v>
      </c>
      <c r="E122" s="401">
        <f t="shared" ref="E122:E153" si="10">$E$4*D122/$A$5</f>
        <v>47.664283700420661</v>
      </c>
      <c r="F122" s="400">
        <v>5.05</v>
      </c>
      <c r="G122" s="413">
        <f t="shared" si="8"/>
        <v>240.70463268712433</v>
      </c>
    </row>
    <row r="123" spans="1:7" ht="15" x14ac:dyDescent="0.25">
      <c r="A123" s="425">
        <f t="shared" si="9"/>
        <v>105</v>
      </c>
      <c r="B123" s="410" t="str">
        <f>'[1]Под 6'!A108</f>
        <v>Л/ 98</v>
      </c>
      <c r="C123" s="417" t="s">
        <v>385</v>
      </c>
      <c r="D123" s="412">
        <v>82.7</v>
      </c>
      <c r="E123" s="401">
        <f t="shared" si="10"/>
        <v>46.374544259115154</v>
      </c>
      <c r="F123" s="400">
        <v>5.05</v>
      </c>
      <c r="G123" s="413">
        <f t="shared" si="8"/>
        <v>234.19144850853152</v>
      </c>
    </row>
    <row r="124" spans="1:7" ht="15" x14ac:dyDescent="0.25">
      <c r="A124" s="425">
        <f t="shared" si="9"/>
        <v>106</v>
      </c>
      <c r="B124" s="410" t="str">
        <f>'[1]Под 6'!A109</f>
        <v>99</v>
      </c>
      <c r="C124" s="427" t="s">
        <v>386</v>
      </c>
      <c r="D124" s="412">
        <v>44.6</v>
      </c>
      <c r="E124" s="401">
        <f t="shared" si="10"/>
        <v>25.009730035750131</v>
      </c>
      <c r="F124" s="400">
        <v>5.05</v>
      </c>
      <c r="G124" s="413">
        <f t="shared" si="8"/>
        <v>126.29913668053815</v>
      </c>
    </row>
    <row r="125" spans="1:7" ht="15" x14ac:dyDescent="0.25">
      <c r="A125" s="425">
        <f t="shared" si="9"/>
        <v>107</v>
      </c>
      <c r="B125" s="410" t="str">
        <f>'[1]Под 6'!A110</f>
        <v>100</v>
      </c>
      <c r="C125" s="430" t="s">
        <v>387</v>
      </c>
      <c r="D125" s="412">
        <v>46.5</v>
      </c>
      <c r="E125" s="401">
        <f t="shared" si="10"/>
        <v>26.07516696552424</v>
      </c>
      <c r="F125" s="400">
        <v>5.05</v>
      </c>
      <c r="G125" s="413">
        <f t="shared" si="8"/>
        <v>131.67959317589739</v>
      </c>
    </row>
    <row r="126" spans="1:7" ht="15" x14ac:dyDescent="0.25">
      <c r="A126" s="425">
        <f t="shared" si="9"/>
        <v>108</v>
      </c>
      <c r="B126" s="410" t="str">
        <f>'[1]Под 6'!A116</f>
        <v>101</v>
      </c>
      <c r="C126" s="398" t="s">
        <v>388</v>
      </c>
      <c r="D126" s="412">
        <f>107.8</f>
        <v>107.8</v>
      </c>
      <c r="E126" s="401">
        <f t="shared" si="10"/>
        <v>60.449526857709962</v>
      </c>
      <c r="F126" s="400">
        <v>5.05</v>
      </c>
      <c r="G126" s="413">
        <f t="shared" si="8"/>
        <v>305.27011063143527</v>
      </c>
    </row>
    <row r="127" spans="1:7" ht="15" x14ac:dyDescent="0.25">
      <c r="A127" s="425">
        <f t="shared" si="9"/>
        <v>109</v>
      </c>
      <c r="B127" s="410" t="str">
        <f>'[1]Под 6'!A117</f>
        <v>102</v>
      </c>
      <c r="C127" s="415" t="s">
        <v>389</v>
      </c>
      <c r="D127" s="412">
        <v>56.3</v>
      </c>
      <c r="E127" s="401">
        <f t="shared" si="10"/>
        <v>31.570578498043325</v>
      </c>
      <c r="F127" s="400">
        <v>5.05</v>
      </c>
      <c r="G127" s="413">
        <f t="shared" si="8"/>
        <v>159.43142141511879</v>
      </c>
    </row>
    <row r="128" spans="1:7" ht="15" x14ac:dyDescent="0.25">
      <c r="A128" s="425">
        <f t="shared" si="9"/>
        <v>110</v>
      </c>
      <c r="B128" s="410" t="str">
        <f>'[1]Под 6'!A118</f>
        <v>П/103</v>
      </c>
      <c r="C128" s="416" t="s">
        <v>390</v>
      </c>
      <c r="D128" s="412">
        <v>114.8</v>
      </c>
      <c r="E128" s="401">
        <f t="shared" si="10"/>
        <v>64.374820809509302</v>
      </c>
      <c r="F128" s="400">
        <v>5.05</v>
      </c>
      <c r="G128" s="413">
        <f t="shared" si="8"/>
        <v>325.09284508802199</v>
      </c>
    </row>
    <row r="129" spans="1:7" ht="15" x14ac:dyDescent="0.25">
      <c r="A129" s="425">
        <f t="shared" si="9"/>
        <v>111</v>
      </c>
      <c r="B129" s="410" t="str">
        <f>'[1]Под 6'!A119</f>
        <v>104</v>
      </c>
      <c r="C129" s="417" t="s">
        <v>391</v>
      </c>
      <c r="D129" s="412">
        <v>79.599999999999994</v>
      </c>
      <c r="E129" s="401">
        <f t="shared" si="10"/>
        <v>44.636199794746872</v>
      </c>
      <c r="F129" s="400">
        <v>5.05</v>
      </c>
      <c r="G129" s="413">
        <f t="shared" si="8"/>
        <v>225.41280896347169</v>
      </c>
    </row>
    <row r="130" spans="1:7" ht="15" x14ac:dyDescent="0.25">
      <c r="A130" s="425">
        <f t="shared" si="9"/>
        <v>112</v>
      </c>
      <c r="B130" s="410" t="str">
        <f>'[1]Под 6'!A120</f>
        <v>105</v>
      </c>
      <c r="C130" s="417" t="s">
        <v>392</v>
      </c>
      <c r="D130" s="412">
        <v>117.9</v>
      </c>
      <c r="E130" s="401">
        <f t="shared" si="10"/>
        <v>66.113165273877598</v>
      </c>
      <c r="F130" s="400">
        <v>5.05</v>
      </c>
      <c r="G130" s="413">
        <f t="shared" si="8"/>
        <v>333.87148463308188</v>
      </c>
    </row>
    <row r="131" spans="1:7" ht="15" x14ac:dyDescent="0.25">
      <c r="A131" s="425">
        <f t="shared" si="9"/>
        <v>113</v>
      </c>
      <c r="B131" s="410" t="str">
        <f>'[1]Под 6'!A121</f>
        <v>106</v>
      </c>
      <c r="C131" s="417" t="s">
        <v>393</v>
      </c>
      <c r="D131" s="412">
        <v>84.5</v>
      </c>
      <c r="E131" s="401">
        <f t="shared" si="10"/>
        <v>47.383905561006415</v>
      </c>
      <c r="F131" s="400">
        <v>5.05</v>
      </c>
      <c r="G131" s="413">
        <f t="shared" si="8"/>
        <v>239.28872308308237</v>
      </c>
    </row>
    <row r="132" spans="1:7" ht="15" x14ac:dyDescent="0.25">
      <c r="A132" s="425">
        <f t="shared" si="9"/>
        <v>114</v>
      </c>
      <c r="B132" s="410" t="str">
        <f>'[1]Под 6'!A122</f>
        <v>Л/107</v>
      </c>
      <c r="C132" s="424" t="s">
        <v>394</v>
      </c>
      <c r="D132" s="412">
        <v>82.1</v>
      </c>
      <c r="E132" s="401">
        <f t="shared" si="10"/>
        <v>46.038090491818068</v>
      </c>
      <c r="F132" s="400">
        <v>5.05</v>
      </c>
      <c r="G132" s="413">
        <f t="shared" si="8"/>
        <v>232.49235698368122</v>
      </c>
    </row>
    <row r="133" spans="1:7" ht="15" x14ac:dyDescent="0.25">
      <c r="A133" s="425">
        <f t="shared" si="9"/>
        <v>115</v>
      </c>
      <c r="B133" s="410" t="str">
        <f>'[1]Под 6'!A123</f>
        <v>108</v>
      </c>
      <c r="C133" s="417" t="s">
        <v>395</v>
      </c>
      <c r="D133" s="412">
        <v>44.3</v>
      </c>
      <c r="E133" s="401">
        <f t="shared" si="10"/>
        <v>24.841503152101588</v>
      </c>
      <c r="F133" s="400">
        <v>5.05</v>
      </c>
      <c r="G133" s="413">
        <f t="shared" si="8"/>
        <v>125.44959091811302</v>
      </c>
    </row>
    <row r="134" spans="1:7" ht="15" x14ac:dyDescent="0.25">
      <c r="A134" s="425">
        <f t="shared" si="9"/>
        <v>116</v>
      </c>
      <c r="B134" s="410" t="str">
        <f>'[1]Под 6'!A124</f>
        <v xml:space="preserve">109                          </v>
      </c>
      <c r="C134" s="416" t="s">
        <v>396</v>
      </c>
      <c r="D134" s="412">
        <v>45.3</v>
      </c>
      <c r="E134" s="401">
        <f t="shared" si="10"/>
        <v>25.402259430930066</v>
      </c>
      <c r="F134" s="400">
        <v>5.05</v>
      </c>
      <c r="G134" s="413">
        <f t="shared" si="8"/>
        <v>128.28141012619682</v>
      </c>
    </row>
    <row r="135" spans="1:7" ht="15" x14ac:dyDescent="0.25">
      <c r="A135" s="425">
        <f t="shared" si="9"/>
        <v>117</v>
      </c>
      <c r="B135" s="410" t="str">
        <f>'[1]Под 6'!A125</f>
        <v>110</v>
      </c>
      <c r="C135" s="416" t="s">
        <v>397</v>
      </c>
      <c r="D135" s="412">
        <v>106</v>
      </c>
      <c r="E135" s="401">
        <f t="shared" si="10"/>
        <v>59.440165555818702</v>
      </c>
      <c r="F135" s="400">
        <v>5.05</v>
      </c>
      <c r="G135" s="413">
        <f t="shared" si="8"/>
        <v>300.17283605688442</v>
      </c>
    </row>
    <row r="136" spans="1:7" ht="15" x14ac:dyDescent="0.25">
      <c r="A136" s="425">
        <f t="shared" si="9"/>
        <v>118</v>
      </c>
      <c r="B136" s="410" t="str">
        <f>'[1]Под 6'!A126</f>
        <v>111</v>
      </c>
      <c r="C136" s="417" t="s">
        <v>398</v>
      </c>
      <c r="D136" s="412">
        <v>55.6</v>
      </c>
      <c r="E136" s="401">
        <f t="shared" si="10"/>
        <v>31.178049102863394</v>
      </c>
      <c r="F136" s="400">
        <v>5.05</v>
      </c>
      <c r="G136" s="413">
        <f t="shared" si="8"/>
        <v>157.44914796946014</v>
      </c>
    </row>
    <row r="137" spans="1:7" ht="15" x14ac:dyDescent="0.25">
      <c r="A137" s="425">
        <f t="shared" si="9"/>
        <v>119</v>
      </c>
      <c r="B137" s="410" t="str">
        <f>'[1]Под 6'!A127</f>
        <v>П/112</v>
      </c>
      <c r="C137" s="417" t="s">
        <v>399</v>
      </c>
      <c r="D137" s="412">
        <v>100.4</v>
      </c>
      <c r="E137" s="401">
        <f t="shared" si="10"/>
        <v>56.299930394379224</v>
      </c>
      <c r="F137" s="400">
        <v>5.05</v>
      </c>
      <c r="G137" s="413">
        <f t="shared" si="8"/>
        <v>284.31464849161506</v>
      </c>
    </row>
    <row r="138" spans="1:7" ht="15" x14ac:dyDescent="0.25">
      <c r="A138" s="425">
        <f t="shared" si="9"/>
        <v>120</v>
      </c>
      <c r="B138" s="410" t="str">
        <f>'[1]Под 6'!A128</f>
        <v>113</v>
      </c>
      <c r="C138" s="417" t="s">
        <v>400</v>
      </c>
      <c r="D138" s="412">
        <v>79.5</v>
      </c>
      <c r="E138" s="401">
        <f t="shared" si="10"/>
        <v>44.580124166864024</v>
      </c>
      <c r="F138" s="400">
        <v>5.05</v>
      </c>
      <c r="G138" s="413">
        <f t="shared" si="8"/>
        <v>225.12962704266332</v>
      </c>
    </row>
    <row r="139" spans="1:7" ht="15" x14ac:dyDescent="0.25">
      <c r="A139" s="425">
        <f t="shared" si="9"/>
        <v>121</v>
      </c>
      <c r="B139" s="410" t="str">
        <f>'[1]Под 6'!A129</f>
        <v>114</v>
      </c>
      <c r="C139" s="398" t="s">
        <v>401</v>
      </c>
      <c r="D139" s="412">
        <v>115.8</v>
      </c>
      <c r="E139" s="401">
        <f t="shared" si="10"/>
        <v>64.93557708833778</v>
      </c>
      <c r="F139" s="400">
        <v>5.05</v>
      </c>
      <c r="G139" s="413">
        <f t="shared" si="8"/>
        <v>327.92466429610579</v>
      </c>
    </row>
    <row r="140" spans="1:7" ht="15" x14ac:dyDescent="0.25">
      <c r="A140" s="425">
        <f t="shared" si="9"/>
        <v>122</v>
      </c>
      <c r="B140" s="410" t="str">
        <f>'[1]Под 6'!A130</f>
        <v>115</v>
      </c>
      <c r="C140" s="398" t="s">
        <v>402</v>
      </c>
      <c r="D140" s="412">
        <v>84.1</v>
      </c>
      <c r="E140" s="401">
        <f t="shared" si="10"/>
        <v>47.159603049475024</v>
      </c>
      <c r="F140" s="400">
        <v>5.05</v>
      </c>
      <c r="G140" s="413">
        <f t="shared" si="8"/>
        <v>238.15599539984885</v>
      </c>
    </row>
    <row r="141" spans="1:7" ht="15" x14ac:dyDescent="0.25">
      <c r="A141" s="425">
        <f t="shared" si="9"/>
        <v>123</v>
      </c>
      <c r="B141" s="410" t="str">
        <f>'[1]Под 6'!A131</f>
        <v>Л/116</v>
      </c>
      <c r="C141" s="398" t="s">
        <v>403</v>
      </c>
      <c r="D141" s="412">
        <v>82.5</v>
      </c>
      <c r="E141" s="401">
        <f t="shared" si="10"/>
        <v>46.262393003349459</v>
      </c>
      <c r="F141" s="400">
        <v>5.05</v>
      </c>
      <c r="G141" s="413">
        <f t="shared" si="8"/>
        <v>233.62508466691474</v>
      </c>
    </row>
    <row r="142" spans="1:7" ht="15" x14ac:dyDescent="0.25">
      <c r="A142" s="425">
        <f t="shared" si="9"/>
        <v>124</v>
      </c>
      <c r="B142" s="410" t="str">
        <f>'[1]Под 6'!A132</f>
        <v>117</v>
      </c>
      <c r="C142" s="398" t="s">
        <v>404</v>
      </c>
      <c r="D142" s="412">
        <v>44.4</v>
      </c>
      <c r="E142" s="401">
        <f t="shared" si="10"/>
        <v>24.897578779984439</v>
      </c>
      <c r="F142" s="400">
        <v>5.05</v>
      </c>
      <c r="G142" s="413">
        <f t="shared" si="8"/>
        <v>125.73277283892141</v>
      </c>
    </row>
    <row r="143" spans="1:7" ht="15" x14ac:dyDescent="0.25">
      <c r="A143" s="425">
        <f t="shared" si="9"/>
        <v>125</v>
      </c>
      <c r="B143" s="410" t="str">
        <f>'[1]Под 6'!A133</f>
        <v>118</v>
      </c>
      <c r="C143" s="398" t="s">
        <v>405</v>
      </c>
      <c r="D143" s="412">
        <v>45.5</v>
      </c>
      <c r="E143" s="401">
        <f t="shared" si="10"/>
        <v>25.514410686695765</v>
      </c>
      <c r="F143" s="400">
        <v>5.05</v>
      </c>
      <c r="G143" s="413">
        <f t="shared" si="8"/>
        <v>128.84777396781359</v>
      </c>
    </row>
    <row r="144" spans="1:7" ht="15" x14ac:dyDescent="0.25">
      <c r="A144" s="425">
        <f t="shared" si="9"/>
        <v>126</v>
      </c>
      <c r="B144" s="410" t="str">
        <f>'[1]Под 6'!A134</f>
        <v>119</v>
      </c>
      <c r="C144" s="398" t="s">
        <v>406</v>
      </c>
      <c r="D144" s="412">
        <v>107.4</v>
      </c>
      <c r="E144" s="401">
        <f t="shared" si="10"/>
        <v>60.225224346178578</v>
      </c>
      <c r="F144" s="400">
        <v>5.05</v>
      </c>
      <c r="G144" s="413">
        <f t="shared" si="8"/>
        <v>304.13738294820183</v>
      </c>
    </row>
    <row r="145" spans="1:7" ht="15" x14ac:dyDescent="0.25">
      <c r="A145" s="425">
        <f t="shared" si="9"/>
        <v>127</v>
      </c>
      <c r="B145" s="410" t="str">
        <f>'[1]Под 6'!A135</f>
        <v>120</v>
      </c>
      <c r="C145" s="398" t="s">
        <v>407</v>
      </c>
      <c r="D145" s="412">
        <v>53.2</v>
      </c>
      <c r="E145" s="401">
        <f t="shared" si="10"/>
        <v>29.83223403367505</v>
      </c>
      <c r="F145" s="400">
        <v>5.05</v>
      </c>
      <c r="G145" s="413">
        <f t="shared" si="8"/>
        <v>150.65278187005899</v>
      </c>
    </row>
    <row r="146" spans="1:7" ht="15" x14ac:dyDescent="0.25">
      <c r="A146" s="425">
        <f t="shared" si="9"/>
        <v>128</v>
      </c>
      <c r="B146" s="410" t="str">
        <f>'[1]Под 6'!A136</f>
        <v>П/121</v>
      </c>
      <c r="C146" s="398" t="s">
        <v>408</v>
      </c>
      <c r="D146" s="412">
        <v>100</v>
      </c>
      <c r="E146" s="401">
        <f t="shared" si="10"/>
        <v>56.075627882847833</v>
      </c>
      <c r="F146" s="400">
        <v>5.05</v>
      </c>
      <c r="G146" s="413">
        <f t="shared" si="8"/>
        <v>283.18192080838156</v>
      </c>
    </row>
    <row r="147" spans="1:7" ht="15" x14ac:dyDescent="0.25">
      <c r="A147" s="425">
        <f t="shared" si="9"/>
        <v>129</v>
      </c>
      <c r="B147" s="410" t="str">
        <f>'[1]Под 6'!A137</f>
        <v>122</v>
      </c>
      <c r="C147" s="398" t="s">
        <v>409</v>
      </c>
      <c r="D147" s="412">
        <v>90.7</v>
      </c>
      <c r="E147" s="401">
        <f t="shared" si="10"/>
        <v>50.860594489742986</v>
      </c>
      <c r="F147" s="400">
        <v>5.05</v>
      </c>
      <c r="G147" s="413">
        <f t="shared" si="8"/>
        <v>256.84600217320207</v>
      </c>
    </row>
    <row r="148" spans="1:7" ht="15" x14ac:dyDescent="0.25">
      <c r="A148" s="425">
        <f t="shared" si="9"/>
        <v>130</v>
      </c>
      <c r="B148" s="410" t="str">
        <f>'[1]Под 6'!A138</f>
        <v>123</v>
      </c>
      <c r="C148" s="415" t="s">
        <v>410</v>
      </c>
      <c r="D148" s="412">
        <v>116.6</v>
      </c>
      <c r="E148" s="401">
        <f t="shared" si="10"/>
        <v>65.384182111400577</v>
      </c>
      <c r="F148" s="400">
        <v>5.05</v>
      </c>
      <c r="G148" s="413">
        <f t="shared" si="8"/>
        <v>330.1901196625729</v>
      </c>
    </row>
    <row r="149" spans="1:7" ht="15" x14ac:dyDescent="0.25">
      <c r="A149" s="425">
        <f t="shared" si="9"/>
        <v>131</v>
      </c>
      <c r="B149" s="410" t="str">
        <f>'[1]Под 6'!A139</f>
        <v>124</v>
      </c>
      <c r="C149" s="416" t="s">
        <v>411</v>
      </c>
      <c r="D149" s="412">
        <v>84.2</v>
      </c>
      <c r="E149" s="401">
        <f t="shared" si="10"/>
        <v>47.215678677357872</v>
      </c>
      <c r="F149" s="400">
        <v>5.05</v>
      </c>
      <c r="G149" s="413">
        <f t="shared" si="8"/>
        <v>238.43917732065725</v>
      </c>
    </row>
    <row r="150" spans="1:7" ht="15" x14ac:dyDescent="0.25">
      <c r="A150" s="425">
        <f t="shared" si="9"/>
        <v>132</v>
      </c>
      <c r="B150" s="410" t="str">
        <f>'[1]Под 6'!A140</f>
        <v>Л/125</v>
      </c>
      <c r="C150" s="417" t="s">
        <v>412</v>
      </c>
      <c r="D150" s="412">
        <f>81.7</f>
        <v>81.7</v>
      </c>
      <c r="E150" s="401">
        <f t="shared" si="10"/>
        <v>45.813787980286683</v>
      </c>
      <c r="F150" s="400">
        <v>5.05</v>
      </c>
      <c r="G150" s="413">
        <f t="shared" si="8"/>
        <v>231.35962930044775</v>
      </c>
    </row>
    <row r="151" spans="1:7" ht="15" x14ac:dyDescent="0.25">
      <c r="A151" s="425">
        <f t="shared" si="9"/>
        <v>133</v>
      </c>
      <c r="B151" s="410" t="str">
        <f>'[1]Под 6'!A141</f>
        <v>126</v>
      </c>
      <c r="C151" s="417" t="s">
        <v>413</v>
      </c>
      <c r="D151" s="412">
        <v>44.5</v>
      </c>
      <c r="E151" s="401">
        <f t="shared" si="10"/>
        <v>24.953654407867283</v>
      </c>
      <c r="F151" s="400">
        <v>5.05</v>
      </c>
      <c r="G151" s="413">
        <f t="shared" si="8"/>
        <v>126.01595475972978</v>
      </c>
    </row>
    <row r="152" spans="1:7" ht="15" x14ac:dyDescent="0.25">
      <c r="A152" s="425">
        <f t="shared" si="9"/>
        <v>134</v>
      </c>
      <c r="B152" s="410" t="str">
        <f>'[1]Под 6'!A142</f>
        <v>127</v>
      </c>
      <c r="C152" s="417" t="s">
        <v>414</v>
      </c>
      <c r="D152" s="412">
        <v>46</v>
      </c>
      <c r="E152" s="401">
        <f t="shared" si="10"/>
        <v>25.794788826110004</v>
      </c>
      <c r="F152" s="400">
        <v>5.05</v>
      </c>
      <c r="G152" s="413">
        <f t="shared" si="8"/>
        <v>130.26368357185552</v>
      </c>
    </row>
    <row r="153" spans="1:7" ht="15" x14ac:dyDescent="0.25">
      <c r="A153" s="425">
        <f t="shared" si="9"/>
        <v>135</v>
      </c>
      <c r="B153" s="410" t="str">
        <f>'[1]Под 6'!A143</f>
        <v>128</v>
      </c>
      <c r="C153" s="424" t="s">
        <v>415</v>
      </c>
      <c r="D153" s="412">
        <f>107.7</f>
        <v>107.7</v>
      </c>
      <c r="E153" s="401">
        <f t="shared" si="10"/>
        <v>60.393451229827107</v>
      </c>
      <c r="F153" s="400">
        <v>5.05</v>
      </c>
      <c r="G153" s="413">
        <f t="shared" si="8"/>
        <v>304.9869287106269</v>
      </c>
    </row>
    <row r="154" spans="1:7" ht="15" x14ac:dyDescent="0.25">
      <c r="A154" s="425">
        <f t="shared" si="9"/>
        <v>136</v>
      </c>
      <c r="B154" s="410" t="str">
        <f>'[1]Под 6'!A144</f>
        <v>129</v>
      </c>
      <c r="C154" s="417" t="s">
        <v>416</v>
      </c>
      <c r="D154" s="412">
        <v>54.1</v>
      </c>
      <c r="E154" s="401">
        <f t="shared" ref="E154:E185" si="11">$E$4*D154/$A$5</f>
        <v>30.336914684620677</v>
      </c>
      <c r="F154" s="400">
        <v>5.05</v>
      </c>
      <c r="G154" s="413">
        <f t="shared" si="8"/>
        <v>153.20141915733441</v>
      </c>
    </row>
    <row r="155" spans="1:7" ht="15" x14ac:dyDescent="0.25">
      <c r="A155" s="425">
        <f t="shared" si="9"/>
        <v>137</v>
      </c>
      <c r="B155" s="410" t="str">
        <f>'[1]Под 6'!A145</f>
        <v>П/130</v>
      </c>
      <c r="C155" s="416" t="s">
        <v>417</v>
      </c>
      <c r="D155" s="412">
        <v>102</v>
      </c>
      <c r="E155" s="401">
        <f t="shared" si="11"/>
        <v>57.197140440504782</v>
      </c>
      <c r="F155" s="400">
        <v>5.05</v>
      </c>
      <c r="G155" s="413">
        <f t="shared" ref="G155:G218" si="12">E155*F155</f>
        <v>288.84555922454916</v>
      </c>
    </row>
    <row r="156" spans="1:7" ht="15" x14ac:dyDescent="0.25">
      <c r="A156" s="425">
        <f t="shared" si="9"/>
        <v>138</v>
      </c>
      <c r="B156" s="410" t="str">
        <f>'[1]Под 6'!A146</f>
        <v>131</v>
      </c>
      <c r="C156" s="416" t="s">
        <v>418</v>
      </c>
      <c r="D156" s="412">
        <v>79.2</v>
      </c>
      <c r="E156" s="401">
        <f t="shared" si="11"/>
        <v>44.411897283215481</v>
      </c>
      <c r="F156" s="400">
        <v>5.05</v>
      </c>
      <c r="G156" s="413">
        <f t="shared" si="12"/>
        <v>224.28008128023816</v>
      </c>
    </row>
    <row r="157" spans="1:7" ht="15" x14ac:dyDescent="0.25">
      <c r="A157" s="425">
        <f t="shared" si="9"/>
        <v>139</v>
      </c>
      <c r="B157" s="410" t="str">
        <f>'[1]Под 6'!A147</f>
        <v>132</v>
      </c>
      <c r="C157" s="417" t="s">
        <v>419</v>
      </c>
      <c r="D157" s="412">
        <v>116.8</v>
      </c>
      <c r="E157" s="401">
        <f t="shared" si="11"/>
        <v>65.496333367166272</v>
      </c>
      <c r="F157" s="400">
        <v>5.05</v>
      </c>
      <c r="G157" s="413">
        <f t="shared" si="12"/>
        <v>330.75648350418965</v>
      </c>
    </row>
    <row r="158" spans="1:7" ht="15" x14ac:dyDescent="0.25">
      <c r="A158" s="425">
        <f t="shared" ref="A158:A221" si="13">A157+1</f>
        <v>140</v>
      </c>
      <c r="B158" s="410" t="str">
        <f>'[1]Под 6'!A148</f>
        <v>133</v>
      </c>
      <c r="C158" s="417" t="s">
        <v>420</v>
      </c>
      <c r="D158" s="412">
        <v>83.7</v>
      </c>
      <c r="E158" s="401">
        <f t="shared" si="11"/>
        <v>46.935300537943633</v>
      </c>
      <c r="F158" s="400">
        <v>5.05</v>
      </c>
      <c r="G158" s="413">
        <f t="shared" si="12"/>
        <v>237.02326771661532</v>
      </c>
    </row>
    <row r="159" spans="1:7" ht="15" x14ac:dyDescent="0.25">
      <c r="A159" s="425">
        <f t="shared" si="13"/>
        <v>141</v>
      </c>
      <c r="B159" s="410" t="str">
        <f>'[1]Под 6'!A149</f>
        <v>Л/134</v>
      </c>
      <c r="C159" s="417" t="s">
        <v>421</v>
      </c>
      <c r="D159" s="412">
        <v>81.7</v>
      </c>
      <c r="E159" s="401">
        <f t="shared" si="11"/>
        <v>45.813787980286683</v>
      </c>
      <c r="F159" s="400">
        <v>5.05</v>
      </c>
      <c r="G159" s="413">
        <f t="shared" si="12"/>
        <v>231.35962930044775</v>
      </c>
    </row>
    <row r="160" spans="1:7" ht="15" x14ac:dyDescent="0.25">
      <c r="A160" s="425">
        <f t="shared" si="13"/>
        <v>142</v>
      </c>
      <c r="B160" s="410" t="str">
        <f>'[1]Под 6'!A150</f>
        <v>135</v>
      </c>
      <c r="C160" s="398" t="s">
        <v>422</v>
      </c>
      <c r="D160" s="412">
        <v>44.7</v>
      </c>
      <c r="E160" s="401">
        <f t="shared" si="11"/>
        <v>25.065805663632979</v>
      </c>
      <c r="F160" s="400">
        <v>5.05</v>
      </c>
      <c r="G160" s="413">
        <f t="shared" si="12"/>
        <v>126.58231860134654</v>
      </c>
    </row>
    <row r="161" spans="1:7" ht="15" x14ac:dyDescent="0.25">
      <c r="A161" s="425">
        <f t="shared" si="13"/>
        <v>143</v>
      </c>
      <c r="B161" s="410" t="str">
        <f>'[1]Под 6'!A151</f>
        <v>136</v>
      </c>
      <c r="C161" s="398" t="s">
        <v>423</v>
      </c>
      <c r="D161" s="412">
        <v>46.2</v>
      </c>
      <c r="E161" s="401">
        <f t="shared" si="11"/>
        <v>25.906940081875696</v>
      </c>
      <c r="F161" s="400">
        <v>5.05</v>
      </c>
      <c r="G161" s="413">
        <f t="shared" si="12"/>
        <v>130.83004741347227</v>
      </c>
    </row>
    <row r="162" spans="1:7" ht="15" x14ac:dyDescent="0.25">
      <c r="A162" s="425">
        <f t="shared" si="13"/>
        <v>144</v>
      </c>
      <c r="B162" s="410" t="str">
        <f>'[1]Под 6'!A152</f>
        <v>137</v>
      </c>
      <c r="C162" s="398" t="s">
        <v>424</v>
      </c>
      <c r="D162" s="412">
        <v>107.1</v>
      </c>
      <c r="E162" s="401">
        <f t="shared" si="11"/>
        <v>60.056997462530028</v>
      </c>
      <c r="F162" s="400">
        <v>5.05</v>
      </c>
      <c r="G162" s="413">
        <f t="shared" si="12"/>
        <v>303.28783718577665</v>
      </c>
    </row>
    <row r="163" spans="1:7" ht="15" x14ac:dyDescent="0.25">
      <c r="A163" s="425">
        <f t="shared" si="13"/>
        <v>145</v>
      </c>
      <c r="B163" s="410" t="str">
        <f>'[1]Под 6'!A153</f>
        <v>138</v>
      </c>
      <c r="C163" s="398" t="s">
        <v>425</v>
      </c>
      <c r="D163" s="412">
        <v>53.2</v>
      </c>
      <c r="E163" s="401">
        <f t="shared" si="11"/>
        <v>29.83223403367505</v>
      </c>
      <c r="F163" s="400">
        <v>5.05</v>
      </c>
      <c r="G163" s="413">
        <f t="shared" si="12"/>
        <v>150.65278187005899</v>
      </c>
    </row>
    <row r="164" spans="1:7" ht="15" x14ac:dyDescent="0.25">
      <c r="A164" s="425">
        <f t="shared" si="13"/>
        <v>146</v>
      </c>
      <c r="B164" s="410" t="str">
        <f>'[1]Под 6'!A154</f>
        <v>П/139</v>
      </c>
      <c r="C164" s="398" t="s">
        <v>426</v>
      </c>
      <c r="D164" s="412">
        <v>116</v>
      </c>
      <c r="E164" s="401">
        <f t="shared" si="11"/>
        <v>65.04772834410349</v>
      </c>
      <c r="F164" s="400">
        <v>5.05</v>
      </c>
      <c r="G164" s="413">
        <f t="shared" si="12"/>
        <v>328.49102813772259</v>
      </c>
    </row>
    <row r="165" spans="1:7" ht="15" x14ac:dyDescent="0.25">
      <c r="A165" s="425">
        <f t="shared" si="13"/>
        <v>147</v>
      </c>
      <c r="B165" s="410" t="str">
        <f>'[1]Под 6'!A155</f>
        <v>140</v>
      </c>
      <c r="C165" s="398" t="s">
        <v>427</v>
      </c>
      <c r="D165" s="412">
        <v>90.4</v>
      </c>
      <c r="E165" s="401">
        <f t="shared" si="11"/>
        <v>50.692367606094443</v>
      </c>
      <c r="F165" s="400">
        <v>5.05</v>
      </c>
      <c r="G165" s="413">
        <f t="shared" si="12"/>
        <v>255.99645641077691</v>
      </c>
    </row>
    <row r="166" spans="1:7" ht="15" x14ac:dyDescent="0.25">
      <c r="A166" s="425">
        <f t="shared" si="13"/>
        <v>148</v>
      </c>
      <c r="B166" s="410" t="str">
        <f>'[1]Под 6'!A156</f>
        <v>141</v>
      </c>
      <c r="C166" s="398" t="s">
        <v>428</v>
      </c>
      <c r="D166" s="412">
        <v>119.7</v>
      </c>
      <c r="E166" s="401">
        <f t="shared" si="11"/>
        <v>67.122526575768859</v>
      </c>
      <c r="F166" s="400">
        <v>5.05</v>
      </c>
      <c r="G166" s="413">
        <f t="shared" si="12"/>
        <v>338.96875920763273</v>
      </c>
    </row>
    <row r="167" spans="1:7" ht="15" x14ac:dyDescent="0.25">
      <c r="A167" s="425">
        <f t="shared" si="13"/>
        <v>149</v>
      </c>
      <c r="B167" s="410" t="str">
        <f>'[1]Под 6'!A157</f>
        <v>142</v>
      </c>
      <c r="C167" s="398" t="s">
        <v>429</v>
      </c>
      <c r="D167" s="412">
        <f>85</f>
        <v>85</v>
      </c>
      <c r="E167" s="401">
        <f t="shared" si="11"/>
        <v>47.664283700420661</v>
      </c>
      <c r="F167" s="400">
        <v>5.05</v>
      </c>
      <c r="G167" s="413">
        <f t="shared" si="12"/>
        <v>240.70463268712433</v>
      </c>
    </row>
    <row r="168" spans="1:7" ht="15" x14ac:dyDescent="0.25">
      <c r="A168" s="425">
        <f t="shared" si="13"/>
        <v>150</v>
      </c>
      <c r="B168" s="410" t="str">
        <f>'[1]Под 6'!A158</f>
        <v>Л/143</v>
      </c>
      <c r="C168" s="398" t="s">
        <v>430</v>
      </c>
      <c r="D168" s="412">
        <v>83</v>
      </c>
      <c r="E168" s="401">
        <f t="shared" si="11"/>
        <v>46.542771142763698</v>
      </c>
      <c r="F168" s="400">
        <v>5.05</v>
      </c>
      <c r="G168" s="413">
        <f t="shared" si="12"/>
        <v>235.04099427095667</v>
      </c>
    </row>
    <row r="169" spans="1:7" ht="15" x14ac:dyDescent="0.25">
      <c r="A169" s="425">
        <f t="shared" si="13"/>
        <v>151</v>
      </c>
      <c r="B169" s="410" t="str">
        <f>'[1]Под 6'!A159</f>
        <v>144</v>
      </c>
      <c r="C169" s="415" t="s">
        <v>431</v>
      </c>
      <c r="D169" s="412">
        <v>45.8</v>
      </c>
      <c r="E169" s="401">
        <f t="shared" si="11"/>
        <v>25.682637570344305</v>
      </c>
      <c r="F169" s="400">
        <v>5.05</v>
      </c>
      <c r="G169" s="413">
        <f t="shared" si="12"/>
        <v>129.69731973023875</v>
      </c>
    </row>
    <row r="170" spans="1:7" ht="15" x14ac:dyDescent="0.25">
      <c r="A170" s="425">
        <f t="shared" si="13"/>
        <v>152</v>
      </c>
      <c r="B170" s="410" t="str">
        <f>'[1]Под 6'!A160</f>
        <v>145</v>
      </c>
      <c r="C170" s="416" t="s">
        <v>432</v>
      </c>
      <c r="D170" s="412">
        <v>47.6</v>
      </c>
      <c r="E170" s="401">
        <f t="shared" si="11"/>
        <v>26.691998872235565</v>
      </c>
      <c r="F170" s="400">
        <v>5.05</v>
      </c>
      <c r="G170" s="413">
        <f t="shared" si="12"/>
        <v>134.7945943047896</v>
      </c>
    </row>
    <row r="171" spans="1:7" ht="15" x14ac:dyDescent="0.25">
      <c r="A171" s="425">
        <f t="shared" si="13"/>
        <v>153</v>
      </c>
      <c r="B171" s="410" t="str">
        <f>'[1]Под 6'!A161</f>
        <v>146</v>
      </c>
      <c r="C171" s="417" t="s">
        <v>433</v>
      </c>
      <c r="D171" s="412">
        <v>113.1</v>
      </c>
      <c r="E171" s="401">
        <f t="shared" si="11"/>
        <v>63.421535135500896</v>
      </c>
      <c r="F171" s="400">
        <v>5.05</v>
      </c>
      <c r="G171" s="413">
        <f t="shared" si="12"/>
        <v>320.27875243427951</v>
      </c>
    </row>
    <row r="172" spans="1:7" ht="15" x14ac:dyDescent="0.25">
      <c r="A172" s="425">
        <f t="shared" si="13"/>
        <v>154</v>
      </c>
      <c r="B172" s="410" t="str">
        <f>'[1]Под 6'!A162</f>
        <v>147</v>
      </c>
      <c r="C172" s="417" t="s">
        <v>434</v>
      </c>
      <c r="D172" s="412">
        <v>57.4</v>
      </c>
      <c r="E172" s="401">
        <f t="shared" si="11"/>
        <v>32.187410404754651</v>
      </c>
      <c r="F172" s="400">
        <v>5.05</v>
      </c>
      <c r="G172" s="413">
        <f t="shared" si="12"/>
        <v>162.54642254401099</v>
      </c>
    </row>
    <row r="173" spans="1:7" ht="15" x14ac:dyDescent="0.25">
      <c r="A173" s="425">
        <f t="shared" si="13"/>
        <v>155</v>
      </c>
      <c r="B173" s="410" t="str">
        <f>'[1]Под 6'!A163</f>
        <v>П/148</v>
      </c>
      <c r="C173" s="417" t="s">
        <v>435</v>
      </c>
      <c r="D173" s="412">
        <f>101.9</f>
        <v>101.9</v>
      </c>
      <c r="E173" s="401">
        <f t="shared" si="11"/>
        <v>57.141064812621941</v>
      </c>
      <c r="F173" s="400">
        <v>5.05</v>
      </c>
      <c r="G173" s="413">
        <f t="shared" si="12"/>
        <v>288.56237730374079</v>
      </c>
    </row>
    <row r="174" spans="1:7" ht="15" x14ac:dyDescent="0.25">
      <c r="A174" s="425">
        <f t="shared" si="13"/>
        <v>156</v>
      </c>
      <c r="B174" s="410" t="str">
        <f>'[1]Под 6'!A164</f>
        <v>149</v>
      </c>
      <c r="C174" s="424" t="s">
        <v>436</v>
      </c>
      <c r="D174" s="412">
        <f>81.4</f>
        <v>81.400000000000006</v>
      </c>
      <c r="E174" s="401">
        <f t="shared" si="11"/>
        <v>45.64556109663814</v>
      </c>
      <c r="F174" s="400">
        <v>5.05</v>
      </c>
      <c r="G174" s="413">
        <f t="shared" si="12"/>
        <v>230.5100835380226</v>
      </c>
    </row>
    <row r="175" spans="1:7" ht="15" x14ac:dyDescent="0.25">
      <c r="A175" s="425">
        <f t="shared" si="13"/>
        <v>157</v>
      </c>
      <c r="B175" s="410" t="str">
        <f>'[1]Под 6'!A165</f>
        <v>150</v>
      </c>
      <c r="C175" s="417" t="s">
        <v>437</v>
      </c>
      <c r="D175" s="412">
        <v>121.7</v>
      </c>
      <c r="E175" s="401">
        <f t="shared" si="11"/>
        <v>68.244039133425815</v>
      </c>
      <c r="F175" s="400">
        <v>5.05</v>
      </c>
      <c r="G175" s="413">
        <f t="shared" si="12"/>
        <v>344.63239762380033</v>
      </c>
    </row>
    <row r="176" spans="1:7" ht="15" x14ac:dyDescent="0.25">
      <c r="A176" s="425">
        <f t="shared" si="13"/>
        <v>158</v>
      </c>
      <c r="B176" s="410" t="str">
        <f>'[1]Под 6'!A166</f>
        <v>151</v>
      </c>
      <c r="C176" s="411" t="s">
        <v>438</v>
      </c>
      <c r="D176" s="412">
        <v>85.5</v>
      </c>
      <c r="E176" s="401">
        <f t="shared" si="11"/>
        <v>47.9446618398349</v>
      </c>
      <c r="F176" s="400">
        <v>5.05</v>
      </c>
      <c r="G176" s="413">
        <f t="shared" si="12"/>
        <v>242.12054229116623</v>
      </c>
    </row>
    <row r="177" spans="1:7" ht="15" x14ac:dyDescent="0.25">
      <c r="A177" s="425">
        <f t="shared" si="13"/>
        <v>159</v>
      </c>
      <c r="B177" s="410" t="str">
        <f>'[1]Под 6'!A173</f>
        <v>Л/152</v>
      </c>
      <c r="C177" s="416" t="s">
        <v>439</v>
      </c>
      <c r="D177" s="412">
        <v>83.1</v>
      </c>
      <c r="E177" s="401">
        <f t="shared" si="11"/>
        <v>46.598846770646546</v>
      </c>
      <c r="F177" s="400">
        <v>5.05</v>
      </c>
      <c r="G177" s="413">
        <f t="shared" si="12"/>
        <v>235.32417619176505</v>
      </c>
    </row>
    <row r="178" spans="1:7" ht="15" x14ac:dyDescent="0.25">
      <c r="A178" s="425">
        <f t="shared" si="13"/>
        <v>160</v>
      </c>
      <c r="B178" s="410" t="str">
        <f>'[1]Под 6'!A174</f>
        <v>153</v>
      </c>
      <c r="C178" s="417" t="s">
        <v>440</v>
      </c>
      <c r="D178" s="412">
        <v>45.8</v>
      </c>
      <c r="E178" s="401">
        <f t="shared" si="11"/>
        <v>25.682637570344305</v>
      </c>
      <c r="F178" s="400">
        <v>5.05</v>
      </c>
      <c r="G178" s="413">
        <f t="shared" si="12"/>
        <v>129.69731973023875</v>
      </c>
    </row>
    <row r="179" spans="1:7" ht="15" x14ac:dyDescent="0.25">
      <c r="A179" s="425">
        <f t="shared" si="13"/>
        <v>161</v>
      </c>
      <c r="B179" s="410" t="str">
        <f>'[1]Под 6'!A175</f>
        <v>154</v>
      </c>
      <c r="C179" s="417" t="s">
        <v>441</v>
      </c>
      <c r="D179" s="412">
        <f>47.6</f>
        <v>47.6</v>
      </c>
      <c r="E179" s="401">
        <f t="shared" si="11"/>
        <v>26.691998872235565</v>
      </c>
      <c r="F179" s="400">
        <v>5.05</v>
      </c>
      <c r="G179" s="413">
        <f t="shared" si="12"/>
        <v>134.7945943047896</v>
      </c>
    </row>
    <row r="180" spans="1:7" ht="15" x14ac:dyDescent="0.25">
      <c r="A180" s="425">
        <f t="shared" si="13"/>
        <v>162</v>
      </c>
      <c r="B180" s="410" t="str">
        <f>'[1]Под 6'!A176</f>
        <v>155</v>
      </c>
      <c r="C180" s="424" t="s">
        <v>442</v>
      </c>
      <c r="D180" s="412">
        <v>113</v>
      </c>
      <c r="E180" s="401">
        <f t="shared" si="11"/>
        <v>63.365459507618048</v>
      </c>
      <c r="F180" s="400">
        <v>5.05</v>
      </c>
      <c r="G180" s="413">
        <f t="shared" si="12"/>
        <v>319.99557051347114</v>
      </c>
    </row>
    <row r="181" spans="1:7" ht="15" x14ac:dyDescent="0.25">
      <c r="A181" s="425">
        <f t="shared" si="13"/>
        <v>163</v>
      </c>
      <c r="B181" s="410" t="str">
        <f>'[1]Под 6'!A177</f>
        <v>156</v>
      </c>
      <c r="C181" s="398" t="s">
        <v>443</v>
      </c>
      <c r="D181" s="412">
        <v>57</v>
      </c>
      <c r="E181" s="401">
        <f t="shared" si="11"/>
        <v>31.96310789322326</v>
      </c>
      <c r="F181" s="400">
        <v>5.05</v>
      </c>
      <c r="G181" s="413">
        <f t="shared" si="12"/>
        <v>161.41369486077747</v>
      </c>
    </row>
    <row r="182" spans="1:7" ht="15" x14ac:dyDescent="0.25">
      <c r="A182" s="425">
        <f t="shared" si="13"/>
        <v>164</v>
      </c>
      <c r="B182" s="410" t="str">
        <f>'[1]Под 6'!A178</f>
        <v>П/157</v>
      </c>
      <c r="C182" s="398" t="s">
        <v>444</v>
      </c>
      <c r="D182" s="412">
        <v>100.1</v>
      </c>
      <c r="E182" s="401">
        <f t="shared" si="11"/>
        <v>56.131703510730674</v>
      </c>
      <c r="F182" s="400">
        <v>5.05</v>
      </c>
      <c r="G182" s="413">
        <f t="shared" si="12"/>
        <v>283.46510272918988</v>
      </c>
    </row>
    <row r="183" spans="1:7" ht="15" x14ac:dyDescent="0.25">
      <c r="A183" s="425">
        <f t="shared" si="13"/>
        <v>165</v>
      </c>
      <c r="B183" s="410" t="str">
        <f>'[1]Под 6'!A179</f>
        <v>158</v>
      </c>
      <c r="C183" s="398" t="s">
        <v>445</v>
      </c>
      <c r="D183" s="412">
        <v>80.599999999999994</v>
      </c>
      <c r="E183" s="401">
        <f t="shared" si="11"/>
        <v>45.19695607357535</v>
      </c>
      <c r="F183" s="400">
        <v>5.05</v>
      </c>
      <c r="G183" s="413">
        <f t="shared" si="12"/>
        <v>228.24462817155552</v>
      </c>
    </row>
    <row r="184" spans="1:7" ht="15" x14ac:dyDescent="0.25">
      <c r="A184" s="425">
        <f t="shared" si="13"/>
        <v>166</v>
      </c>
      <c r="B184" s="410" t="str">
        <f>'[1]Под 6'!A180</f>
        <v>159</v>
      </c>
      <c r="C184" s="398" t="s">
        <v>446</v>
      </c>
      <c r="D184" s="412">
        <v>120.9</v>
      </c>
      <c r="E184" s="401">
        <f t="shared" si="11"/>
        <v>67.795434110363033</v>
      </c>
      <c r="F184" s="400">
        <v>5.05</v>
      </c>
      <c r="G184" s="413">
        <f t="shared" si="12"/>
        <v>342.36694225733328</v>
      </c>
    </row>
    <row r="185" spans="1:7" ht="15" x14ac:dyDescent="0.25">
      <c r="A185" s="425">
        <f t="shared" si="13"/>
        <v>167</v>
      </c>
      <c r="B185" s="410" t="str">
        <f>'[1]Под 6'!A181</f>
        <v>160</v>
      </c>
      <c r="C185" s="398" t="s">
        <v>447</v>
      </c>
      <c r="D185" s="412">
        <v>85.1</v>
      </c>
      <c r="E185" s="401">
        <f t="shared" si="11"/>
        <v>47.720359328303502</v>
      </c>
      <c r="F185" s="400">
        <v>5.05</v>
      </c>
      <c r="G185" s="413">
        <f t="shared" si="12"/>
        <v>240.98781460793268</v>
      </c>
    </row>
    <row r="186" spans="1:7" ht="15" x14ac:dyDescent="0.25">
      <c r="A186" s="425">
        <f t="shared" si="13"/>
        <v>168</v>
      </c>
      <c r="B186" s="410" t="str">
        <f>'[1]Под 6'!A182</f>
        <v>Л/161</v>
      </c>
      <c r="C186" s="398" t="s">
        <v>448</v>
      </c>
      <c r="D186" s="412">
        <v>84</v>
      </c>
      <c r="E186" s="401">
        <f t="shared" ref="E186:E217" si="14">$E$4*D186/$A$5</f>
        <v>47.103527421592176</v>
      </c>
      <c r="F186" s="400">
        <v>5.05</v>
      </c>
      <c r="G186" s="413">
        <f t="shared" si="12"/>
        <v>237.87281347904047</v>
      </c>
    </row>
    <row r="187" spans="1:7" ht="15" x14ac:dyDescent="0.25">
      <c r="A187" s="425">
        <f t="shared" si="13"/>
        <v>169</v>
      </c>
      <c r="B187" s="410" t="str">
        <f>'[1]Под 6'!A183</f>
        <v>162</v>
      </c>
      <c r="C187" s="398" t="s">
        <v>449</v>
      </c>
      <c r="D187" s="412">
        <v>45.7</v>
      </c>
      <c r="E187" s="401">
        <f t="shared" si="14"/>
        <v>25.626561942461461</v>
      </c>
      <c r="F187" s="400">
        <v>5.05</v>
      </c>
      <c r="G187" s="413">
        <f t="shared" si="12"/>
        <v>129.41413780943037</v>
      </c>
    </row>
    <row r="188" spans="1:7" ht="15" x14ac:dyDescent="0.25">
      <c r="A188" s="425">
        <f t="shared" si="13"/>
        <v>170</v>
      </c>
      <c r="B188" s="410" t="str">
        <f>'[1]Под 6'!A184</f>
        <v>163</v>
      </c>
      <c r="C188" s="398" t="s">
        <v>450</v>
      </c>
      <c r="D188" s="412">
        <v>49.2</v>
      </c>
      <c r="E188" s="401">
        <f t="shared" si="14"/>
        <v>27.58920891836113</v>
      </c>
      <c r="F188" s="400">
        <v>5.05</v>
      </c>
      <c r="G188" s="413">
        <f t="shared" si="12"/>
        <v>139.3255050377237</v>
      </c>
    </row>
    <row r="189" spans="1:7" ht="15" x14ac:dyDescent="0.25">
      <c r="A189" s="425">
        <f t="shared" si="13"/>
        <v>171</v>
      </c>
      <c r="B189" s="410" t="str">
        <f>'[1]Под 6'!A185</f>
        <v>164</v>
      </c>
      <c r="C189" s="398" t="s">
        <v>451</v>
      </c>
      <c r="D189" s="412">
        <v>111.7</v>
      </c>
      <c r="E189" s="401">
        <f t="shared" si="14"/>
        <v>62.636476345141027</v>
      </c>
      <c r="F189" s="400">
        <v>5.05</v>
      </c>
      <c r="G189" s="413">
        <f t="shared" si="12"/>
        <v>316.31420554296216</v>
      </c>
    </row>
    <row r="190" spans="1:7" ht="15" x14ac:dyDescent="0.25">
      <c r="A190" s="425">
        <f t="shared" si="13"/>
        <v>172</v>
      </c>
      <c r="B190" s="410" t="str">
        <f>'[1]Под 6'!A186</f>
        <v>165</v>
      </c>
      <c r="C190" s="415" t="s">
        <v>452</v>
      </c>
      <c r="D190" s="412">
        <v>57.9</v>
      </c>
      <c r="E190" s="401">
        <f t="shared" si="14"/>
        <v>32.46778854416889</v>
      </c>
      <c r="F190" s="400">
        <v>5.05</v>
      </c>
      <c r="G190" s="413">
        <f t="shared" si="12"/>
        <v>163.96233214805289</v>
      </c>
    </row>
    <row r="191" spans="1:7" ht="15" x14ac:dyDescent="0.25">
      <c r="A191" s="425">
        <f t="shared" si="13"/>
        <v>173</v>
      </c>
      <c r="B191" s="410" t="str">
        <f>'[1]Под 6'!A187</f>
        <v>П/166</v>
      </c>
      <c r="C191" s="416" t="s">
        <v>430</v>
      </c>
      <c r="D191" s="412">
        <v>104</v>
      </c>
      <c r="E191" s="401">
        <f t="shared" si="14"/>
        <v>58.318652998161745</v>
      </c>
      <c r="F191" s="400">
        <v>5.05</v>
      </c>
      <c r="G191" s="413">
        <f t="shared" si="12"/>
        <v>294.50919764071682</v>
      </c>
    </row>
    <row r="192" spans="1:7" ht="15" x14ac:dyDescent="0.25">
      <c r="A192" s="425">
        <f t="shared" si="13"/>
        <v>174</v>
      </c>
      <c r="B192" s="410" t="str">
        <f>'[1]Под 6'!A188</f>
        <v>167</v>
      </c>
      <c r="C192" s="417" t="s">
        <v>453</v>
      </c>
      <c r="D192" s="412">
        <v>91.8</v>
      </c>
      <c r="E192" s="401">
        <f t="shared" si="14"/>
        <v>51.477426396454312</v>
      </c>
      <c r="F192" s="400">
        <v>5.05</v>
      </c>
      <c r="G192" s="413">
        <f t="shared" si="12"/>
        <v>259.96100330209424</v>
      </c>
    </row>
    <row r="193" spans="1:7" ht="15" x14ac:dyDescent="0.25">
      <c r="A193" s="425">
        <f t="shared" si="13"/>
        <v>175</v>
      </c>
      <c r="B193" s="410" t="str">
        <f>'[1]Под 6'!A189</f>
        <v>168</v>
      </c>
      <c r="C193" s="417" t="s">
        <v>446</v>
      </c>
      <c r="D193" s="412">
        <v>124.1</v>
      </c>
      <c r="E193" s="401">
        <f t="shared" si="14"/>
        <v>69.589854202614148</v>
      </c>
      <c r="F193" s="400">
        <v>5.05</v>
      </c>
      <c r="G193" s="413">
        <f t="shared" si="12"/>
        <v>351.42876372320143</v>
      </c>
    </row>
    <row r="194" spans="1:7" ht="15" x14ac:dyDescent="0.25">
      <c r="A194" s="425">
        <f t="shared" si="13"/>
        <v>176</v>
      </c>
      <c r="B194" s="410" t="str">
        <f>'[1]Под 6'!A190</f>
        <v>169</v>
      </c>
      <c r="C194" s="417" t="s">
        <v>454</v>
      </c>
      <c r="D194" s="412">
        <v>85</v>
      </c>
      <c r="E194" s="401">
        <f t="shared" si="14"/>
        <v>47.664283700420661</v>
      </c>
      <c r="F194" s="400">
        <v>5.05</v>
      </c>
      <c r="G194" s="413">
        <f t="shared" si="12"/>
        <v>240.70463268712433</v>
      </c>
    </row>
    <row r="195" spans="1:7" ht="15" x14ac:dyDescent="0.25">
      <c r="A195" s="425">
        <f t="shared" si="13"/>
        <v>177</v>
      </c>
      <c r="B195" s="410" t="str">
        <f>'[1]Под 6'!A191</f>
        <v>Л/170</v>
      </c>
      <c r="C195" s="424" t="s">
        <v>455</v>
      </c>
      <c r="D195" s="412">
        <v>96.2</v>
      </c>
      <c r="E195" s="401">
        <f t="shared" si="14"/>
        <v>53.944754023299616</v>
      </c>
      <c r="F195" s="400">
        <v>5.05</v>
      </c>
      <c r="G195" s="413">
        <f t="shared" si="12"/>
        <v>272.42100781766305</v>
      </c>
    </row>
    <row r="196" spans="1:7" ht="15" x14ac:dyDescent="0.25">
      <c r="A196" s="425">
        <f t="shared" si="13"/>
        <v>178</v>
      </c>
      <c r="B196" s="410" t="str">
        <f>'[1]Под 6'!A192</f>
        <v>171</v>
      </c>
      <c r="C196" s="417" t="s">
        <v>456</v>
      </c>
      <c r="D196" s="412">
        <v>46.1</v>
      </c>
      <c r="E196" s="401">
        <f t="shared" si="14"/>
        <v>25.850864453992848</v>
      </c>
      <c r="F196" s="400">
        <v>5.05</v>
      </c>
      <c r="G196" s="413">
        <f t="shared" si="12"/>
        <v>130.54686549266387</v>
      </c>
    </row>
    <row r="197" spans="1:7" ht="15" x14ac:dyDescent="0.25">
      <c r="A197" s="425">
        <f t="shared" si="13"/>
        <v>179</v>
      </c>
      <c r="B197" s="410" t="str">
        <f>'[1]Под 6'!A193</f>
        <v>172</v>
      </c>
      <c r="C197" s="416" t="s">
        <v>457</v>
      </c>
      <c r="D197" s="412">
        <f>47.4</f>
        <v>47.4</v>
      </c>
      <c r="E197" s="401">
        <f t="shared" si="14"/>
        <v>26.579847616469873</v>
      </c>
      <c r="F197" s="400">
        <v>5.05</v>
      </c>
      <c r="G197" s="413">
        <f t="shared" si="12"/>
        <v>134.22823046317285</v>
      </c>
    </row>
    <row r="198" spans="1:7" ht="15" x14ac:dyDescent="0.25">
      <c r="A198" s="425">
        <f t="shared" si="13"/>
        <v>180</v>
      </c>
      <c r="B198" s="410" t="str">
        <f>'[1]Под 6'!A194</f>
        <v>173</v>
      </c>
      <c r="C198" s="416" t="s">
        <v>458</v>
      </c>
      <c r="D198" s="412">
        <v>112.6</v>
      </c>
      <c r="E198" s="401">
        <f t="shared" si="14"/>
        <v>63.14115699608665</v>
      </c>
      <c r="F198" s="400">
        <v>5.05</v>
      </c>
      <c r="G198" s="413">
        <f t="shared" si="12"/>
        <v>318.86284283023758</v>
      </c>
    </row>
    <row r="199" spans="1:7" ht="15" x14ac:dyDescent="0.25">
      <c r="A199" s="425">
        <f t="shared" si="13"/>
        <v>181</v>
      </c>
      <c r="B199" s="410" t="str">
        <f>'[1]Под 6'!A195</f>
        <v>174</v>
      </c>
      <c r="C199" s="417" t="s">
        <v>459</v>
      </c>
      <c r="D199" s="412">
        <v>57.2</v>
      </c>
      <c r="E199" s="401">
        <f t="shared" si="14"/>
        <v>32.075259148988962</v>
      </c>
      <c r="F199" s="400">
        <v>5.05</v>
      </c>
      <c r="G199" s="413">
        <f t="shared" si="12"/>
        <v>161.98005870239425</v>
      </c>
    </row>
    <row r="200" spans="1:7" ht="15" x14ac:dyDescent="0.25">
      <c r="A200" s="425">
        <f t="shared" si="13"/>
        <v>182</v>
      </c>
      <c r="B200" s="410" t="str">
        <f>'[1]Под 6'!A196</f>
        <v>П/175</v>
      </c>
      <c r="C200" s="417" t="s">
        <v>460</v>
      </c>
      <c r="D200" s="412">
        <v>117.5</v>
      </c>
      <c r="E200" s="401">
        <f t="shared" si="14"/>
        <v>65.888862762346193</v>
      </c>
      <c r="F200" s="400">
        <v>5.05</v>
      </c>
      <c r="G200" s="413">
        <f t="shared" si="12"/>
        <v>332.73875694984827</v>
      </c>
    </row>
    <row r="201" spans="1:7" ht="15" x14ac:dyDescent="0.25">
      <c r="A201" s="425">
        <f t="shared" si="13"/>
        <v>183</v>
      </c>
      <c r="B201" s="410" t="str">
        <f>'[1]Под 6'!A197</f>
        <v>176</v>
      </c>
      <c r="C201" s="417" t="s">
        <v>461</v>
      </c>
      <c r="D201" s="412">
        <v>81.099999999999994</v>
      </c>
      <c r="E201" s="401">
        <f t="shared" si="14"/>
        <v>45.477334212989589</v>
      </c>
      <c r="F201" s="400">
        <v>5.05</v>
      </c>
      <c r="G201" s="413">
        <f t="shared" si="12"/>
        <v>229.66053777559742</v>
      </c>
    </row>
    <row r="202" spans="1:7" ht="15" x14ac:dyDescent="0.25">
      <c r="A202" s="425">
        <f t="shared" si="13"/>
        <v>184</v>
      </c>
      <c r="B202" s="410" t="str">
        <f>'[1]Под 6'!A198</f>
        <v>177</v>
      </c>
      <c r="C202" s="870" t="s">
        <v>462</v>
      </c>
      <c r="D202" s="412">
        <f>214.1/2</f>
        <v>107.05</v>
      </c>
      <c r="E202" s="401">
        <f t="shared" si="14"/>
        <v>60.028959648588604</v>
      </c>
      <c r="F202" s="400">
        <v>5.05</v>
      </c>
      <c r="G202" s="413">
        <f t="shared" si="12"/>
        <v>303.14624622537247</v>
      </c>
    </row>
    <row r="203" spans="1:7" ht="15" x14ac:dyDescent="0.25">
      <c r="A203" s="425">
        <f t="shared" si="13"/>
        <v>185</v>
      </c>
      <c r="B203" s="410" t="str">
        <f>'[1]Под 6'!A199</f>
        <v>177а</v>
      </c>
      <c r="C203" s="870"/>
      <c r="D203" s="412">
        <f>214.1/2</f>
        <v>107.05</v>
      </c>
      <c r="E203" s="401">
        <f t="shared" si="14"/>
        <v>60.028959648588604</v>
      </c>
      <c r="F203" s="400">
        <v>5.05</v>
      </c>
      <c r="G203" s="413">
        <f t="shared" si="12"/>
        <v>303.14624622537247</v>
      </c>
    </row>
    <row r="204" spans="1:7" ht="15" x14ac:dyDescent="0.25">
      <c r="A204" s="425">
        <f t="shared" si="13"/>
        <v>186</v>
      </c>
      <c r="B204" s="410" t="str">
        <f>'[1]Под 6'!A200</f>
        <v>Л/178</v>
      </c>
      <c r="C204" s="398" t="s">
        <v>463</v>
      </c>
      <c r="D204" s="412">
        <v>85.5</v>
      </c>
      <c r="E204" s="401">
        <f t="shared" si="14"/>
        <v>47.9446618398349</v>
      </c>
      <c r="F204" s="400">
        <v>5.05</v>
      </c>
      <c r="G204" s="413">
        <f t="shared" si="12"/>
        <v>242.12054229116623</v>
      </c>
    </row>
    <row r="205" spans="1:7" ht="15" x14ac:dyDescent="0.25">
      <c r="A205" s="425">
        <f t="shared" si="13"/>
        <v>187</v>
      </c>
      <c r="B205" s="410" t="str">
        <f>'[1]Под 6'!A201</f>
        <v>179</v>
      </c>
      <c r="C205" s="398" t="s">
        <v>464</v>
      </c>
      <c r="D205" s="412">
        <v>45.7</v>
      </c>
      <c r="E205" s="401">
        <f t="shared" si="14"/>
        <v>25.626561942461461</v>
      </c>
      <c r="F205" s="400">
        <v>5.05</v>
      </c>
      <c r="G205" s="413">
        <f t="shared" si="12"/>
        <v>129.41413780943037</v>
      </c>
    </row>
    <row r="206" spans="1:7" ht="15" x14ac:dyDescent="0.25">
      <c r="A206" s="425">
        <f t="shared" si="13"/>
        <v>188</v>
      </c>
      <c r="B206" s="410" t="str">
        <f>'[1]Под 6'!A202</f>
        <v>180</v>
      </c>
      <c r="C206" s="398" t="s">
        <v>465</v>
      </c>
      <c r="D206" s="412">
        <v>47.3</v>
      </c>
      <c r="E206" s="401">
        <f t="shared" si="14"/>
        <v>26.523771988587022</v>
      </c>
      <c r="F206" s="400">
        <v>5.05</v>
      </c>
      <c r="G206" s="413">
        <f t="shared" si="12"/>
        <v>133.94504854236445</v>
      </c>
    </row>
    <row r="207" spans="1:7" ht="15" x14ac:dyDescent="0.25">
      <c r="A207" s="425">
        <f t="shared" si="13"/>
        <v>189</v>
      </c>
      <c r="B207" s="410" t="str">
        <f>'[1]Под 6'!A203</f>
        <v>181</v>
      </c>
      <c r="C207" s="398" t="s">
        <v>466</v>
      </c>
      <c r="D207" s="412">
        <v>111.5</v>
      </c>
      <c r="E207" s="401">
        <f t="shared" si="14"/>
        <v>62.524325089375331</v>
      </c>
      <c r="F207" s="400">
        <v>5.05</v>
      </c>
      <c r="G207" s="413">
        <f t="shared" si="12"/>
        <v>315.74784170134541</v>
      </c>
    </row>
    <row r="208" spans="1:7" ht="15" x14ac:dyDescent="0.25">
      <c r="A208" s="425">
        <f t="shared" si="13"/>
        <v>190</v>
      </c>
      <c r="B208" s="410" t="str">
        <f>'[1]Под 6'!A204</f>
        <v>182</v>
      </c>
      <c r="C208" s="398" t="s">
        <v>467</v>
      </c>
      <c r="D208" s="412">
        <v>57.7</v>
      </c>
      <c r="E208" s="401">
        <f t="shared" si="14"/>
        <v>32.355637288403202</v>
      </c>
      <c r="F208" s="400">
        <v>5.05</v>
      </c>
      <c r="G208" s="413">
        <f t="shared" si="12"/>
        <v>163.39596830643617</v>
      </c>
    </row>
    <row r="209" spans="1:7" ht="15" x14ac:dyDescent="0.25">
      <c r="A209" s="425">
        <f t="shared" si="13"/>
        <v>191</v>
      </c>
      <c r="B209" s="410" t="str">
        <f>'[1]Под 6'!A205</f>
        <v>П/183</v>
      </c>
      <c r="C209" s="424" t="s">
        <v>468</v>
      </c>
      <c r="D209" s="412">
        <v>115.8</v>
      </c>
      <c r="E209" s="401">
        <f t="shared" si="14"/>
        <v>64.93557708833778</v>
      </c>
      <c r="F209" s="400">
        <v>5.05</v>
      </c>
      <c r="G209" s="413">
        <f t="shared" si="12"/>
        <v>327.92466429610579</v>
      </c>
    </row>
    <row r="210" spans="1:7" ht="15" x14ac:dyDescent="0.25">
      <c r="A210" s="425">
        <f t="shared" si="13"/>
        <v>192</v>
      </c>
      <c r="B210" s="410" t="str">
        <f>'[1]Под 6'!A206</f>
        <v>184</v>
      </c>
      <c r="C210" s="398" t="s">
        <v>469</v>
      </c>
      <c r="D210" s="412">
        <v>79.900000000000006</v>
      </c>
      <c r="E210" s="401">
        <f t="shared" si="14"/>
        <v>44.804426678395423</v>
      </c>
      <c r="F210" s="400">
        <v>5.05</v>
      </c>
      <c r="G210" s="413">
        <f t="shared" si="12"/>
        <v>226.26235472589687</v>
      </c>
    </row>
    <row r="211" spans="1:7" ht="15" x14ac:dyDescent="0.25">
      <c r="A211" s="425">
        <f t="shared" si="13"/>
        <v>193</v>
      </c>
      <c r="B211" s="410" t="str">
        <f>'[1]Под 6'!A207</f>
        <v>185</v>
      </c>
      <c r="C211" s="398" t="s">
        <v>470</v>
      </c>
      <c r="D211" s="412">
        <v>124.5</v>
      </c>
      <c r="E211" s="401">
        <f t="shared" si="14"/>
        <v>69.814156714145554</v>
      </c>
      <c r="F211" s="400">
        <v>5.05</v>
      </c>
      <c r="G211" s="413">
        <f t="shared" si="12"/>
        <v>352.56149140643504</v>
      </c>
    </row>
    <row r="212" spans="1:7" ht="15" x14ac:dyDescent="0.25">
      <c r="A212" s="425">
        <f t="shared" si="13"/>
        <v>194</v>
      </c>
      <c r="B212" s="410" t="str">
        <f>'[1]Под 6'!A208</f>
        <v>186</v>
      </c>
      <c r="C212" s="398" t="s">
        <v>471</v>
      </c>
      <c r="D212" s="412">
        <v>85.9</v>
      </c>
      <c r="E212" s="401">
        <f t="shared" si="14"/>
        <v>48.168964351366284</v>
      </c>
      <c r="F212" s="400">
        <v>5.05</v>
      </c>
      <c r="G212" s="413">
        <f t="shared" si="12"/>
        <v>243.25326997439973</v>
      </c>
    </row>
    <row r="213" spans="1:7" ht="15" x14ac:dyDescent="0.25">
      <c r="A213" s="425">
        <f t="shared" si="13"/>
        <v>195</v>
      </c>
      <c r="B213" s="410" t="str">
        <f>'[1]Под 6'!A209</f>
        <v>Л/187</v>
      </c>
      <c r="C213" s="398" t="s">
        <v>472</v>
      </c>
      <c r="D213" s="412">
        <v>84.6</v>
      </c>
      <c r="E213" s="401">
        <f t="shared" si="14"/>
        <v>47.439981188889263</v>
      </c>
      <c r="F213" s="400">
        <v>5.05</v>
      </c>
      <c r="G213" s="413">
        <f t="shared" si="12"/>
        <v>239.57190500389078</v>
      </c>
    </row>
    <row r="214" spans="1:7" ht="15" x14ac:dyDescent="0.25">
      <c r="A214" s="425">
        <f t="shared" si="13"/>
        <v>196</v>
      </c>
      <c r="B214" s="410" t="str">
        <f>'[1]Под 6'!A210</f>
        <v>188</v>
      </c>
      <c r="C214" s="398" t="s">
        <v>431</v>
      </c>
      <c r="D214" s="412">
        <v>44.8</v>
      </c>
      <c r="E214" s="401">
        <f t="shared" si="14"/>
        <v>25.121881291515823</v>
      </c>
      <c r="F214" s="400">
        <v>5.05</v>
      </c>
      <c r="G214" s="413">
        <f t="shared" si="12"/>
        <v>126.8655005221549</v>
      </c>
    </row>
    <row r="215" spans="1:7" ht="15" x14ac:dyDescent="0.25">
      <c r="A215" s="425">
        <f t="shared" si="13"/>
        <v>197</v>
      </c>
      <c r="B215" s="410" t="str">
        <f>'[1]Под 6'!A211</f>
        <v>189</v>
      </c>
      <c r="C215" s="415" t="s">
        <v>473</v>
      </c>
      <c r="D215" s="412">
        <v>45.8</v>
      </c>
      <c r="E215" s="401">
        <f t="shared" si="14"/>
        <v>25.682637570344305</v>
      </c>
      <c r="F215" s="400">
        <v>5.05</v>
      </c>
      <c r="G215" s="413">
        <f t="shared" si="12"/>
        <v>129.69731973023875</v>
      </c>
    </row>
    <row r="216" spans="1:7" ht="15" x14ac:dyDescent="0.25">
      <c r="A216" s="425">
        <f t="shared" si="13"/>
        <v>198</v>
      </c>
      <c r="B216" s="410" t="str">
        <f>'[1]Под 6'!A212</f>
        <v>190</v>
      </c>
      <c r="C216" s="416" t="s">
        <v>474</v>
      </c>
      <c r="D216" s="412">
        <v>112.7</v>
      </c>
      <c r="E216" s="401">
        <f t="shared" si="14"/>
        <v>63.197232623969505</v>
      </c>
      <c r="F216" s="400">
        <v>5.05</v>
      </c>
      <c r="G216" s="413">
        <f t="shared" si="12"/>
        <v>319.14602475104601</v>
      </c>
    </row>
    <row r="217" spans="1:7" ht="15" x14ac:dyDescent="0.25">
      <c r="A217" s="425">
        <f t="shared" si="13"/>
        <v>199</v>
      </c>
      <c r="B217" s="410" t="str">
        <f>'[1]Под 6'!A213</f>
        <v>191</v>
      </c>
      <c r="C217" s="417" t="s">
        <v>475</v>
      </c>
      <c r="D217" s="412">
        <v>57.1</v>
      </c>
      <c r="E217" s="401">
        <f t="shared" si="14"/>
        <v>32.019183521106108</v>
      </c>
      <c r="F217" s="400">
        <v>5.05</v>
      </c>
      <c r="G217" s="413">
        <f t="shared" si="12"/>
        <v>161.69687678158584</v>
      </c>
    </row>
    <row r="218" spans="1:7" ht="15" x14ac:dyDescent="0.25">
      <c r="A218" s="425">
        <f t="shared" si="13"/>
        <v>200</v>
      </c>
      <c r="B218" s="410" t="str">
        <f>'[1]Под 6'!A214</f>
        <v>П/192</v>
      </c>
      <c r="C218" s="417" t="s">
        <v>476</v>
      </c>
      <c r="D218" s="412">
        <v>102.9</v>
      </c>
      <c r="E218" s="401">
        <f t="shared" ref="E218:E221" si="15">$E$4*D218/$A$5</f>
        <v>57.701821091450419</v>
      </c>
      <c r="F218" s="400">
        <v>5.05</v>
      </c>
      <c r="G218" s="413">
        <f t="shared" si="12"/>
        <v>291.39419651182459</v>
      </c>
    </row>
    <row r="219" spans="1:7" ht="15" x14ac:dyDescent="0.25">
      <c r="A219" s="425">
        <f t="shared" si="13"/>
        <v>201</v>
      </c>
      <c r="B219" s="410" t="str">
        <f>'[1]Под 6'!A215</f>
        <v>193</v>
      </c>
      <c r="C219" s="417" t="s">
        <v>477</v>
      </c>
      <c r="D219" s="412">
        <f>79.7</f>
        <v>79.7</v>
      </c>
      <c r="E219" s="401">
        <f t="shared" si="15"/>
        <v>44.69227542262972</v>
      </c>
      <c r="F219" s="400">
        <v>5.05</v>
      </c>
      <c r="G219" s="413">
        <f>E219*F219</f>
        <v>225.69599088428006</v>
      </c>
    </row>
    <row r="220" spans="1:7" ht="15" x14ac:dyDescent="0.25">
      <c r="A220" s="425">
        <f t="shared" si="13"/>
        <v>202</v>
      </c>
      <c r="B220" s="410" t="str">
        <f>'[1]Под 6'!A216</f>
        <v>194</v>
      </c>
      <c r="C220" s="424" t="s">
        <v>478</v>
      </c>
      <c r="D220" s="412">
        <v>124.2</v>
      </c>
      <c r="E220" s="401">
        <f t="shared" si="15"/>
        <v>69.64592983049701</v>
      </c>
      <c r="F220" s="400">
        <v>5.05</v>
      </c>
      <c r="G220" s="413">
        <f>E220*F220</f>
        <v>351.71194564400992</v>
      </c>
    </row>
    <row r="221" spans="1:7" ht="15" x14ac:dyDescent="0.25">
      <c r="A221" s="431">
        <f t="shared" si="13"/>
        <v>203</v>
      </c>
      <c r="B221" s="432" t="str">
        <f>'[1]Под 6'!A217</f>
        <v>195</v>
      </c>
      <c r="C221" s="417" t="s">
        <v>479</v>
      </c>
      <c r="D221" s="412">
        <v>86.4</v>
      </c>
      <c r="E221" s="401">
        <f t="shared" si="15"/>
        <v>48.449342490780523</v>
      </c>
      <c r="F221" s="400">
        <v>5.05</v>
      </c>
      <c r="G221" s="413">
        <f>E221*F221</f>
        <v>244.66917957844163</v>
      </c>
    </row>
    <row r="222" spans="1:7" x14ac:dyDescent="0.2">
      <c r="A222" s="425"/>
      <c r="B222" s="433"/>
      <c r="C222" s="434"/>
      <c r="D222" s="435">
        <f>SUM(D26:D221)</f>
        <v>16075.800000000007</v>
      </c>
      <c r="E222" s="435">
        <f>SUM(E26:E221)</f>
        <v>9014.6057871908451</v>
      </c>
      <c r="F222" s="436"/>
      <c r="G222" s="435">
        <f>SUM(G26:G221)</f>
        <v>45523.759225313821</v>
      </c>
    </row>
    <row r="223" spans="1:7" x14ac:dyDescent="0.2">
      <c r="C223" s="437" t="s">
        <v>1016</v>
      </c>
      <c r="D223" s="392">
        <f>D222+D25</f>
        <v>17471.600000000006</v>
      </c>
      <c r="E223" s="392">
        <f>E222+E25</f>
        <v>9797.3094011796347</v>
      </c>
      <c r="G223" s="378">
        <f>G222+G25</f>
        <v>49476.412475957208</v>
      </c>
    </row>
    <row r="224" spans="1:7" x14ac:dyDescent="0.2">
      <c r="E224" s="438"/>
    </row>
    <row r="227" spans="2:2" x14ac:dyDescent="0.2">
      <c r="B227" s="439"/>
    </row>
    <row r="228" spans="2:2" x14ac:dyDescent="0.2">
      <c r="B228" s="439"/>
    </row>
    <row r="229" spans="2:2" x14ac:dyDescent="0.2">
      <c r="B229" s="439"/>
    </row>
    <row r="230" spans="2:2" x14ac:dyDescent="0.2">
      <c r="B230" s="439"/>
    </row>
  </sheetData>
  <customSheetViews>
    <customSheetView guid="{59BB3A05-2517-4212-B4B0-766CE27362F6}" fitToPage="1" state="hidden">
      <selection activeCell="H6" sqref="H6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1"/>
      <headerFooter alignWithMargins="0"/>
    </customSheetView>
    <customSheetView guid="{11E80AD0-6AA7-470D-8311-11AF96F196E5}" fitToPage="1" state="hidden" topLeftCell="A4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2"/>
      <headerFooter alignWithMargins="0"/>
    </customSheetView>
    <customSheetView guid="{1298D0A2-0CF6-434E-A6CD-B210E2963ADD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3"/>
      <headerFooter alignWithMargins="0"/>
    </customSheetView>
  </customSheetViews>
  <mergeCells count="7">
    <mergeCell ref="C202:C203"/>
    <mergeCell ref="A9:D9"/>
    <mergeCell ref="A11:D1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8" fitToHeight="8" orientation="portrait" r:id="rId4"/>
  <headerFooter alignWithMargins="0"/>
  <ignoredErrors>
    <ignoredError sqref="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workbookViewId="0">
      <selection activeCell="B7" sqref="B7"/>
    </sheetView>
  </sheetViews>
  <sheetFormatPr defaultRowHeight="12.75" x14ac:dyDescent="0.2"/>
  <cols>
    <col min="1" max="1" width="7.28515625" customWidth="1"/>
    <col min="2" max="2" width="32.85546875" customWidth="1"/>
    <col min="3" max="3" width="17.28515625" customWidth="1"/>
    <col min="4" max="4" width="15.7109375" style="37" customWidth="1"/>
    <col min="5" max="5" width="17.42578125" customWidth="1"/>
    <col min="6" max="6" width="9" customWidth="1"/>
    <col min="7" max="7" width="11.85546875" customWidth="1"/>
    <col min="9" max="9" width="13.28515625" customWidth="1"/>
    <col min="10" max="11" width="11.7109375" customWidth="1"/>
    <col min="12" max="12" width="12.7109375" customWidth="1"/>
    <col min="13" max="13" width="16" customWidth="1"/>
  </cols>
  <sheetData>
    <row r="1" spans="1:7" ht="19.5" customHeight="1" x14ac:dyDescent="0.2">
      <c r="A1" s="877"/>
      <c r="B1" s="877"/>
      <c r="C1" s="877"/>
      <c r="D1" s="877"/>
      <c r="E1" s="877"/>
    </row>
    <row r="2" spans="1:7" ht="33.75" customHeight="1" x14ac:dyDescent="0.2">
      <c r="A2" s="879" t="s">
        <v>1048</v>
      </c>
      <c r="B2" s="879"/>
      <c r="C2" s="879"/>
      <c r="D2" s="879"/>
      <c r="E2" s="879"/>
    </row>
    <row r="3" spans="1:7" ht="19.5" customHeight="1" x14ac:dyDescent="0.2">
      <c r="A3" s="880" t="s">
        <v>1424</v>
      </c>
      <c r="B3" s="880"/>
      <c r="C3" s="880"/>
      <c r="D3" s="880"/>
      <c r="E3" s="880"/>
    </row>
    <row r="4" spans="1:7" ht="15" x14ac:dyDescent="0.35">
      <c r="A4" s="878" t="s">
        <v>1426</v>
      </c>
      <c r="B4" s="878"/>
      <c r="C4" s="366"/>
      <c r="D4" s="367"/>
      <c r="E4" s="366">
        <v>24861.41</v>
      </c>
    </row>
    <row r="5" spans="1:7" ht="15" x14ac:dyDescent="0.25">
      <c r="A5" s="375">
        <v>44335.5</v>
      </c>
      <c r="B5" s="197" t="s">
        <v>1333</v>
      </c>
      <c r="C5" s="198"/>
      <c r="D5" s="198"/>
      <c r="E5" s="196"/>
    </row>
    <row r="6" spans="1:7" ht="15" x14ac:dyDescent="0.25">
      <c r="A6" s="368" t="s">
        <v>1425</v>
      </c>
      <c r="B6" s="292">
        <f>E4*5.05/A5</f>
        <v>2.8318192080838154</v>
      </c>
      <c r="C6" s="198" t="s">
        <v>1027</v>
      </c>
      <c r="D6" s="198"/>
      <c r="E6" s="196"/>
    </row>
    <row r="7" spans="1:7" ht="15" x14ac:dyDescent="0.25">
      <c r="A7" s="199" t="s">
        <v>1017</v>
      </c>
      <c r="B7" s="199"/>
      <c r="C7" s="199"/>
      <c r="D7" s="199"/>
      <c r="E7" s="196"/>
    </row>
    <row r="8" spans="1:7" ht="15" x14ac:dyDescent="0.25">
      <c r="A8" s="197" t="s">
        <v>1021</v>
      </c>
      <c r="B8" s="197"/>
      <c r="C8" s="197"/>
      <c r="D8" s="197"/>
      <c r="E8" s="196"/>
    </row>
    <row r="9" spans="1:7" ht="15" x14ac:dyDescent="0.25">
      <c r="A9" s="876" t="s">
        <v>1022</v>
      </c>
      <c r="B9" s="876"/>
      <c r="C9" s="876"/>
      <c r="D9" s="876"/>
      <c r="E9" s="200"/>
    </row>
    <row r="10" spans="1:7" ht="15" x14ac:dyDescent="0.25">
      <c r="A10" s="197" t="s">
        <v>1018</v>
      </c>
      <c r="B10" s="197"/>
      <c r="C10" s="197"/>
      <c r="D10" s="197"/>
      <c r="E10" s="200"/>
    </row>
    <row r="11" spans="1:7" ht="15" x14ac:dyDescent="0.25">
      <c r="A11" s="876" t="s">
        <v>1023</v>
      </c>
      <c r="B11" s="876"/>
      <c r="C11" s="876"/>
      <c r="D11" s="876"/>
      <c r="E11" s="201"/>
    </row>
    <row r="12" spans="1:7" ht="15" x14ac:dyDescent="0.25">
      <c r="A12" s="131"/>
      <c r="B12" s="131"/>
      <c r="C12" s="131"/>
      <c r="D12" s="131"/>
      <c r="E12" s="132"/>
      <c r="F12" s="133"/>
    </row>
    <row r="13" spans="1:7" ht="15" x14ac:dyDescent="0.25">
      <c r="B13" s="36"/>
      <c r="C13" s="294" t="s">
        <v>2000</v>
      </c>
    </row>
    <row r="14" spans="1:7" s="34" customFormat="1" ht="25.5" x14ac:dyDescent="0.2">
      <c r="A14" s="33" t="s">
        <v>23</v>
      </c>
      <c r="B14" s="38" t="s">
        <v>24</v>
      </c>
      <c r="C14" s="38"/>
      <c r="D14" s="33" t="s">
        <v>26</v>
      </c>
      <c r="E14" s="39" t="s">
        <v>25</v>
      </c>
      <c r="F14" s="33" t="s">
        <v>1019</v>
      </c>
      <c r="G14" s="33" t="s">
        <v>1020</v>
      </c>
    </row>
    <row r="15" spans="1:7" ht="15" x14ac:dyDescent="0.25">
      <c r="A15" s="35"/>
      <c r="B15" s="40" t="s">
        <v>27</v>
      </c>
      <c r="C15" s="40"/>
      <c r="D15" s="41"/>
      <c r="E15" s="42"/>
      <c r="F15" s="43"/>
      <c r="G15" s="43"/>
    </row>
    <row r="16" spans="1:7" ht="15" x14ac:dyDescent="0.25">
      <c r="A16" s="35"/>
      <c r="B16" s="40" t="s">
        <v>28</v>
      </c>
      <c r="C16" s="40"/>
      <c r="D16" s="35"/>
      <c r="E16" s="42"/>
      <c r="F16" s="43"/>
      <c r="G16" s="43"/>
    </row>
    <row r="17" spans="1:7" ht="15" x14ac:dyDescent="0.25">
      <c r="A17" s="35">
        <v>1</v>
      </c>
      <c r="B17" s="44" t="s">
        <v>29</v>
      </c>
      <c r="C17" s="195" t="s">
        <v>30</v>
      </c>
      <c r="D17" s="43">
        <v>61.9</v>
      </c>
      <c r="E17" s="42">
        <f>D17/$A$5*$E$4</f>
        <v>34.710813659482803</v>
      </c>
      <c r="F17" s="718">
        <v>5.05</v>
      </c>
      <c r="G17" s="43">
        <f>E17*F17</f>
        <v>175.28960898038815</v>
      </c>
    </row>
    <row r="18" spans="1:7" ht="15" x14ac:dyDescent="0.25">
      <c r="A18" s="35">
        <f>A17+1</f>
        <v>2</v>
      </c>
      <c r="B18" s="44" t="s">
        <v>31</v>
      </c>
      <c r="C18" s="195" t="s">
        <v>32</v>
      </c>
      <c r="D18" s="202">
        <v>47.3</v>
      </c>
      <c r="E18" s="42">
        <f t="shared" ref="E18:E35" si="0">D18/$A$5*$E$4</f>
        <v>26.523771988587022</v>
      </c>
      <c r="F18" s="718">
        <v>5.05</v>
      </c>
      <c r="G18" s="43">
        <f t="shared" ref="G18:G84" si="1">E18*F18</f>
        <v>133.94504854236445</v>
      </c>
    </row>
    <row r="19" spans="1:7" ht="15" x14ac:dyDescent="0.25">
      <c r="A19" s="35">
        <f t="shared" ref="A19:A35" si="2">A18+1</f>
        <v>3</v>
      </c>
      <c r="B19" s="44" t="s">
        <v>33</v>
      </c>
      <c r="C19" s="195" t="s">
        <v>34</v>
      </c>
      <c r="D19" s="202">
        <v>60.9</v>
      </c>
      <c r="E19" s="42">
        <f t="shared" si="0"/>
        <v>34.150057380654324</v>
      </c>
      <c r="F19" s="718">
        <v>5.05</v>
      </c>
      <c r="G19" s="43">
        <f t="shared" si="1"/>
        <v>172.45778977230432</v>
      </c>
    </row>
    <row r="20" spans="1:7" ht="15" x14ac:dyDescent="0.25">
      <c r="A20" s="35">
        <f t="shared" si="2"/>
        <v>4</v>
      </c>
      <c r="B20" s="44" t="s">
        <v>35</v>
      </c>
      <c r="C20" s="195" t="s">
        <v>36</v>
      </c>
      <c r="D20" s="202">
        <v>130.80000000000001</v>
      </c>
      <c r="E20" s="42">
        <f t="shared" si="0"/>
        <v>73.346921270764966</v>
      </c>
      <c r="F20" s="718">
        <v>5.05</v>
      </c>
      <c r="G20" s="43">
        <f t="shared" si="1"/>
        <v>370.40195241736308</v>
      </c>
    </row>
    <row r="21" spans="1:7" ht="15" x14ac:dyDescent="0.25">
      <c r="A21" s="35">
        <f t="shared" si="2"/>
        <v>5</v>
      </c>
      <c r="B21" s="44" t="s">
        <v>37</v>
      </c>
      <c r="C21" s="195" t="s">
        <v>38</v>
      </c>
      <c r="D21" s="202">
        <v>107.1</v>
      </c>
      <c r="E21" s="42">
        <f t="shared" si="0"/>
        <v>60.05699746253002</v>
      </c>
      <c r="F21" s="718">
        <v>5.05</v>
      </c>
      <c r="G21" s="43">
        <f t="shared" si="1"/>
        <v>303.2878371857766</v>
      </c>
    </row>
    <row r="22" spans="1:7" ht="15" x14ac:dyDescent="0.25">
      <c r="A22" s="35">
        <f t="shared" si="2"/>
        <v>6</v>
      </c>
      <c r="B22" s="44" t="s">
        <v>39</v>
      </c>
      <c r="C22" s="195" t="s">
        <v>40</v>
      </c>
      <c r="D22" s="202">
        <v>63.6</v>
      </c>
      <c r="E22" s="42">
        <f t="shared" si="0"/>
        <v>35.664099333491222</v>
      </c>
      <c r="F22" s="718">
        <v>5.05</v>
      </c>
      <c r="G22" s="43">
        <f t="shared" si="1"/>
        <v>180.10370163413066</v>
      </c>
    </row>
    <row r="23" spans="1:7" ht="15" x14ac:dyDescent="0.25">
      <c r="A23" s="66">
        <f t="shared" si="2"/>
        <v>7</v>
      </c>
      <c r="B23" s="49" t="s">
        <v>41</v>
      </c>
      <c r="C23" s="265" t="s">
        <v>42</v>
      </c>
      <c r="D23" s="305">
        <v>20.399999999999999</v>
      </c>
      <c r="E23" s="306">
        <f t="shared" si="0"/>
        <v>11.439428088100955</v>
      </c>
      <c r="F23" s="718">
        <v>5.05</v>
      </c>
      <c r="G23" s="305">
        <f t="shared" si="1"/>
        <v>57.769111844909823</v>
      </c>
    </row>
    <row r="24" spans="1:7" ht="15" x14ac:dyDescent="0.25">
      <c r="A24" s="35">
        <f t="shared" si="2"/>
        <v>8</v>
      </c>
      <c r="B24" s="50" t="s">
        <v>43</v>
      </c>
      <c r="C24" s="195" t="s">
        <v>44</v>
      </c>
      <c r="D24" s="43">
        <v>32.299999999999997</v>
      </c>
      <c r="E24" s="42">
        <f t="shared" si="0"/>
        <v>18.112427806159847</v>
      </c>
      <c r="F24" s="718">
        <v>5.05</v>
      </c>
      <c r="G24" s="43">
        <f t="shared" si="1"/>
        <v>91.467760421107229</v>
      </c>
    </row>
    <row r="25" spans="1:7" ht="15" x14ac:dyDescent="0.25">
      <c r="A25" s="35">
        <f t="shared" si="2"/>
        <v>9</v>
      </c>
      <c r="B25" s="47" t="s">
        <v>45</v>
      </c>
      <c r="C25" s="205" t="s">
        <v>46</v>
      </c>
      <c r="D25" s="307">
        <v>69.8</v>
      </c>
      <c r="E25" s="308">
        <f t="shared" si="0"/>
        <v>39.14078826222778</v>
      </c>
      <c r="F25" s="718">
        <v>5.05</v>
      </c>
      <c r="G25" s="307">
        <f t="shared" si="1"/>
        <v>197.66098072425029</v>
      </c>
    </row>
    <row r="26" spans="1:7" ht="15" x14ac:dyDescent="0.25">
      <c r="A26" s="35">
        <f t="shared" si="2"/>
        <v>10</v>
      </c>
      <c r="B26" s="44" t="s">
        <v>47</v>
      </c>
      <c r="C26" s="195" t="s">
        <v>48</v>
      </c>
      <c r="D26" s="43">
        <f>28.95*2</f>
        <v>57.9</v>
      </c>
      <c r="E26" s="42">
        <f t="shared" si="0"/>
        <v>32.46778854416889</v>
      </c>
      <c r="F26" s="718">
        <v>5.05</v>
      </c>
      <c r="G26" s="43">
        <f t="shared" si="1"/>
        <v>163.96233214805289</v>
      </c>
    </row>
    <row r="27" spans="1:7" ht="15" x14ac:dyDescent="0.25">
      <c r="A27" s="35">
        <f t="shared" si="2"/>
        <v>11</v>
      </c>
      <c r="B27" s="44" t="s">
        <v>49</v>
      </c>
      <c r="C27" s="195" t="s">
        <v>50</v>
      </c>
      <c r="D27" s="43">
        <v>78.8</v>
      </c>
      <c r="E27" s="42">
        <f t="shared" si="0"/>
        <v>44.18759477168409</v>
      </c>
      <c r="F27" s="718">
        <v>5.05</v>
      </c>
      <c r="G27" s="43">
        <f t="shared" si="1"/>
        <v>223.14735359700464</v>
      </c>
    </row>
    <row r="28" spans="1:7" ht="15" x14ac:dyDescent="0.25">
      <c r="A28" s="35">
        <f t="shared" si="2"/>
        <v>12</v>
      </c>
      <c r="B28" s="44" t="s">
        <v>51</v>
      </c>
      <c r="C28" s="195" t="s">
        <v>52</v>
      </c>
      <c r="D28" s="43">
        <v>46</v>
      </c>
      <c r="E28" s="42">
        <f t="shared" si="0"/>
        <v>25.794788826110004</v>
      </c>
      <c r="F28" s="718">
        <v>5.05</v>
      </c>
      <c r="G28" s="43">
        <f t="shared" si="1"/>
        <v>130.26368357185552</v>
      </c>
    </row>
    <row r="29" spans="1:7" ht="15.75" thickBot="1" x14ac:dyDescent="0.3">
      <c r="A29" s="35">
        <f t="shared" si="2"/>
        <v>13</v>
      </c>
      <c r="B29" s="46" t="s">
        <v>53</v>
      </c>
      <c r="C29" s="204" t="s">
        <v>995</v>
      </c>
      <c r="D29" s="43">
        <v>7</v>
      </c>
      <c r="E29" s="42">
        <f t="shared" si="0"/>
        <v>3.9252939517993481</v>
      </c>
      <c r="F29" s="718">
        <v>5.05</v>
      </c>
      <c r="G29" s="43">
        <f t="shared" si="1"/>
        <v>19.822734456586709</v>
      </c>
    </row>
    <row r="30" spans="1:7" ht="15.75" thickTop="1" x14ac:dyDescent="0.25">
      <c r="A30" s="35">
        <f t="shared" si="2"/>
        <v>14</v>
      </c>
      <c r="B30" s="47" t="s">
        <v>54</v>
      </c>
      <c r="C30" s="205" t="s">
        <v>55</v>
      </c>
      <c r="D30" s="43">
        <v>201.3</v>
      </c>
      <c r="E30" s="42">
        <f t="shared" si="0"/>
        <v>112.8802389281727</v>
      </c>
      <c r="F30" s="718">
        <v>5.05</v>
      </c>
      <c r="G30" s="43">
        <f t="shared" si="1"/>
        <v>570.04520658727211</v>
      </c>
    </row>
    <row r="31" spans="1:7" ht="15" x14ac:dyDescent="0.25">
      <c r="A31" s="35">
        <f t="shared" si="2"/>
        <v>15</v>
      </c>
      <c r="B31" s="44" t="s">
        <v>56</v>
      </c>
      <c r="C31" s="195" t="s">
        <v>57</v>
      </c>
      <c r="D31" s="43">
        <v>39.200000000000003</v>
      </c>
      <c r="E31" s="42">
        <f t="shared" si="0"/>
        <v>21.981646130076349</v>
      </c>
      <c r="F31" s="718">
        <v>5.05</v>
      </c>
      <c r="G31" s="43">
        <f t="shared" si="1"/>
        <v>111.00731295688556</v>
      </c>
    </row>
    <row r="32" spans="1:7" ht="15" x14ac:dyDescent="0.25">
      <c r="A32" s="35">
        <f t="shared" si="2"/>
        <v>16</v>
      </c>
      <c r="B32" s="49" t="s">
        <v>58</v>
      </c>
      <c r="C32" s="195" t="s">
        <v>59</v>
      </c>
      <c r="D32" s="43">
        <v>45</v>
      </c>
      <c r="E32" s="42">
        <f t="shared" si="0"/>
        <v>25.234032547281526</v>
      </c>
      <c r="F32" s="718">
        <v>5.05</v>
      </c>
      <c r="G32" s="43">
        <f t="shared" si="1"/>
        <v>127.43186436377169</v>
      </c>
    </row>
    <row r="33" spans="1:7" ht="15" x14ac:dyDescent="0.25">
      <c r="A33" s="35">
        <f t="shared" si="2"/>
        <v>17</v>
      </c>
      <c r="B33" s="44" t="s">
        <v>60</v>
      </c>
      <c r="C33" s="195" t="s">
        <v>61</v>
      </c>
      <c r="D33" s="43">
        <v>49.4</v>
      </c>
      <c r="E33" s="42">
        <f t="shared" si="0"/>
        <v>27.70136017412683</v>
      </c>
      <c r="F33" s="718">
        <v>5.05</v>
      </c>
      <c r="G33" s="43">
        <f t="shared" si="1"/>
        <v>139.89186887934048</v>
      </c>
    </row>
    <row r="34" spans="1:7" ht="15" x14ac:dyDescent="0.25">
      <c r="A34" s="35">
        <f t="shared" si="2"/>
        <v>18</v>
      </c>
      <c r="B34" s="44" t="s">
        <v>62</v>
      </c>
      <c r="C34" s="195" t="s">
        <v>63</v>
      </c>
      <c r="D34" s="43">
        <v>112.8</v>
      </c>
      <c r="E34" s="42">
        <f t="shared" si="0"/>
        <v>63.253308251852346</v>
      </c>
      <c r="F34" s="718">
        <v>5.05</v>
      </c>
      <c r="G34" s="43">
        <f t="shared" si="1"/>
        <v>319.42920667185433</v>
      </c>
    </row>
    <row r="35" spans="1:7" ht="15" x14ac:dyDescent="0.25">
      <c r="A35" s="35">
        <f t="shared" si="2"/>
        <v>19</v>
      </c>
      <c r="B35" s="44" t="s">
        <v>64</v>
      </c>
      <c r="C35" s="195" t="s">
        <v>65</v>
      </c>
      <c r="D35" s="43">
        <v>112.2</v>
      </c>
      <c r="E35" s="42">
        <f t="shared" si="0"/>
        <v>62.916854484555266</v>
      </c>
      <c r="F35" s="718">
        <v>5.05</v>
      </c>
      <c r="G35" s="43">
        <f t="shared" si="1"/>
        <v>317.73011514700408</v>
      </c>
    </row>
    <row r="36" spans="1:7" ht="15" x14ac:dyDescent="0.25">
      <c r="A36" s="35"/>
      <c r="B36" s="44"/>
      <c r="C36" s="45"/>
      <c r="D36" s="43">
        <f>SUM(D17:D35)</f>
        <v>1343.7</v>
      </c>
      <c r="E36" s="43">
        <f>SUM(E17:E35)</f>
        <v>753.48821186182636</v>
      </c>
      <c r="F36" s="718">
        <v>5.05</v>
      </c>
      <c r="G36" s="43">
        <f>SUM(G17:G35)</f>
        <v>3805.1154699022227</v>
      </c>
    </row>
    <row r="37" spans="1:7" ht="15" x14ac:dyDescent="0.25">
      <c r="A37" s="35">
        <f>A35+1</f>
        <v>20</v>
      </c>
      <c r="B37" s="50" t="s">
        <v>66</v>
      </c>
      <c r="C37" s="195" t="s">
        <v>1445</v>
      </c>
      <c r="D37" s="43">
        <v>13</v>
      </c>
      <c r="E37" s="42">
        <f t="shared" ref="E37:E44" si="3">D37/$A$5*$E$4</f>
        <v>7.2898316247702182</v>
      </c>
      <c r="F37" s="718">
        <v>5.05</v>
      </c>
      <c r="G37" s="43">
        <f t="shared" ref="G37:G45" si="4">E37*F37</f>
        <v>36.813649705089603</v>
      </c>
    </row>
    <row r="38" spans="1:7" ht="15" x14ac:dyDescent="0.25">
      <c r="A38" s="35">
        <f>A37+1</f>
        <v>21</v>
      </c>
      <c r="B38" s="51" t="s">
        <v>67</v>
      </c>
      <c r="C38" s="195" t="s">
        <v>1446</v>
      </c>
      <c r="D38" s="43">
        <v>50</v>
      </c>
      <c r="E38" s="42">
        <f t="shared" si="3"/>
        <v>28.037813941423916</v>
      </c>
      <c r="F38" s="718">
        <v>5.05</v>
      </c>
      <c r="G38" s="43">
        <f t="shared" si="4"/>
        <v>141.59096040419078</v>
      </c>
    </row>
    <row r="39" spans="1:7" ht="15" x14ac:dyDescent="0.25">
      <c r="A39" s="35">
        <f t="shared" ref="A39:A45" si="5">A38+1</f>
        <v>22</v>
      </c>
      <c r="B39" s="50" t="s">
        <v>68</v>
      </c>
      <c r="C39" s="195" t="s">
        <v>1448</v>
      </c>
      <c r="D39" s="43">
        <v>74.2</v>
      </c>
      <c r="E39" s="42">
        <f t="shared" si="3"/>
        <v>41.60811588907309</v>
      </c>
      <c r="F39" s="718">
        <v>5.05</v>
      </c>
      <c r="G39" s="43">
        <f t="shared" si="4"/>
        <v>210.12098523981911</v>
      </c>
    </row>
    <row r="40" spans="1:7" ht="15" x14ac:dyDescent="0.25">
      <c r="A40" s="35">
        <f t="shared" si="5"/>
        <v>23</v>
      </c>
      <c r="B40" s="50" t="s">
        <v>1351</v>
      </c>
      <c r="C40" s="195" t="s">
        <v>1352</v>
      </c>
      <c r="D40" s="43">
        <v>19.059999999999999</v>
      </c>
      <c r="E40" s="42">
        <f t="shared" si="3"/>
        <v>10.688014674470796</v>
      </c>
      <c r="F40" s="718">
        <v>5.05</v>
      </c>
      <c r="G40" s="43">
        <f>E40*F40</f>
        <v>53.974474106077523</v>
      </c>
    </row>
    <row r="41" spans="1:7" ht="15" x14ac:dyDescent="0.25">
      <c r="A41" s="35">
        <f t="shared" si="5"/>
        <v>24</v>
      </c>
      <c r="B41" s="50" t="s">
        <v>1367</v>
      </c>
      <c r="C41" s="195" t="s">
        <v>1449</v>
      </c>
      <c r="D41" s="43">
        <v>19.059999999999999</v>
      </c>
      <c r="E41" s="42">
        <f t="shared" si="3"/>
        <v>10.688014674470796</v>
      </c>
      <c r="F41" s="718">
        <v>5.05</v>
      </c>
      <c r="G41" s="43">
        <f>E41*F41</f>
        <v>53.974474106077523</v>
      </c>
    </row>
    <row r="42" spans="1:7" ht="15" x14ac:dyDescent="0.25">
      <c r="A42" s="35">
        <f t="shared" si="5"/>
        <v>25</v>
      </c>
      <c r="B42" s="50" t="s">
        <v>1368</v>
      </c>
      <c r="C42" s="195" t="s">
        <v>1362</v>
      </c>
      <c r="D42" s="43">
        <v>19.059999999999999</v>
      </c>
      <c r="E42" s="42"/>
      <c r="F42" s="718">
        <v>5.05</v>
      </c>
      <c r="G42" s="43">
        <f t="shared" si="4"/>
        <v>0</v>
      </c>
    </row>
    <row r="43" spans="1:7" ht="15" x14ac:dyDescent="0.25">
      <c r="A43" s="35">
        <f t="shared" si="5"/>
        <v>26</v>
      </c>
      <c r="B43" s="50" t="s">
        <v>965</v>
      </c>
      <c r="C43" s="195" t="s">
        <v>1362</v>
      </c>
      <c r="D43" s="43">
        <v>74.599999999999994</v>
      </c>
      <c r="E43" s="42"/>
      <c r="F43" s="718">
        <v>5.05</v>
      </c>
      <c r="G43" s="43">
        <f t="shared" si="4"/>
        <v>0</v>
      </c>
    </row>
    <row r="44" spans="1:7" ht="15" x14ac:dyDescent="0.25">
      <c r="A44" s="35">
        <f t="shared" si="5"/>
        <v>27</v>
      </c>
      <c r="B44" s="52" t="s">
        <v>69</v>
      </c>
      <c r="C44" s="195" t="s">
        <v>70</v>
      </c>
      <c r="D44" s="43">
        <v>7</v>
      </c>
      <c r="E44" s="42">
        <f t="shared" si="3"/>
        <v>3.9252939517993481</v>
      </c>
      <c r="F44" s="718">
        <v>5.05</v>
      </c>
      <c r="G44" s="43">
        <f t="shared" si="4"/>
        <v>19.822734456586709</v>
      </c>
    </row>
    <row r="45" spans="1:7" ht="15" x14ac:dyDescent="0.25">
      <c r="A45" s="35">
        <f t="shared" si="5"/>
        <v>28</v>
      </c>
      <c r="B45" s="77" t="s">
        <v>1335</v>
      </c>
      <c r="C45" s="195" t="s">
        <v>1362</v>
      </c>
      <c r="D45" s="252">
        <v>36.700000000000003</v>
      </c>
      <c r="E45" s="266"/>
      <c r="F45" s="718">
        <v>5.05</v>
      </c>
      <c r="G45" s="43">
        <f t="shared" si="4"/>
        <v>0</v>
      </c>
    </row>
    <row r="46" spans="1:7" ht="15" x14ac:dyDescent="0.25">
      <c r="A46" s="76"/>
      <c r="B46" s="77" t="s">
        <v>495</v>
      </c>
      <c r="C46" s="50"/>
      <c r="D46" s="203">
        <f>SUM(D37:D45)</f>
        <v>312.68</v>
      </c>
      <c r="E46" s="203">
        <f>SUM(E37:E45)</f>
        <v>102.23708475600816</v>
      </c>
      <c r="F46" s="718">
        <v>5.05</v>
      </c>
      <c r="G46" s="203">
        <f>SUM(G37:G44)</f>
        <v>516.29727801784122</v>
      </c>
    </row>
    <row r="47" spans="1:7" ht="15" x14ac:dyDescent="0.25">
      <c r="A47" s="76"/>
      <c r="B47" s="77" t="s">
        <v>28</v>
      </c>
      <c r="C47" s="51"/>
      <c r="D47" s="203"/>
      <c r="E47" s="42"/>
      <c r="F47" s="718">
        <v>5.05</v>
      </c>
      <c r="G47" s="78"/>
    </row>
    <row r="48" spans="1:7" ht="15" x14ac:dyDescent="0.25">
      <c r="A48" s="35">
        <v>1</v>
      </c>
      <c r="B48" s="70" t="str">
        <f>'[1]Под 1 и 2'!A6</f>
        <v>1/ 01</v>
      </c>
      <c r="C48" s="79" t="s">
        <v>110</v>
      </c>
      <c r="D48" s="206">
        <v>79.8</v>
      </c>
      <c r="E48" s="42">
        <f t="shared" ref="E48:E93" si="6">D48/$A$5*$E$4</f>
        <v>44.748351050512568</v>
      </c>
      <c r="F48" s="718">
        <v>5.05</v>
      </c>
      <c r="G48" s="43">
        <f>E48*F48</f>
        <v>225.97917280508847</v>
      </c>
    </row>
    <row r="49" spans="1:7" ht="15" x14ac:dyDescent="0.25">
      <c r="A49" s="35">
        <f>A48+1</f>
        <v>2</v>
      </c>
      <c r="B49" s="70" t="str">
        <f>'[1]Под 1 и 2'!A7</f>
        <v>1/ 02</v>
      </c>
      <c r="C49" s="80" t="s">
        <v>111</v>
      </c>
      <c r="D49" s="202">
        <v>47.9</v>
      </c>
      <c r="E49" s="42">
        <f t="shared" si="6"/>
        <v>26.860225755884112</v>
      </c>
      <c r="F49" s="718">
        <v>5.05</v>
      </c>
      <c r="G49" s="43">
        <f t="shared" si="1"/>
        <v>135.64414006721475</v>
      </c>
    </row>
    <row r="50" spans="1:7" ht="15" x14ac:dyDescent="0.25">
      <c r="A50" s="35">
        <f t="shared" ref="A50:A113" si="7">A49+1</f>
        <v>3</v>
      </c>
      <c r="B50" s="70" t="str">
        <f>'[1]Под 1 и 2'!A8</f>
        <v>1/ 03</v>
      </c>
      <c r="C50" s="80" t="s">
        <v>112</v>
      </c>
      <c r="D50" s="202">
        <v>47.8</v>
      </c>
      <c r="E50" s="42">
        <f t="shared" si="6"/>
        <v>26.804150128001261</v>
      </c>
      <c r="F50" s="718">
        <v>5.05</v>
      </c>
      <c r="G50" s="43">
        <f t="shared" si="1"/>
        <v>135.36095814640638</v>
      </c>
    </row>
    <row r="51" spans="1:7" ht="15" x14ac:dyDescent="0.25">
      <c r="A51" s="35">
        <f t="shared" si="7"/>
        <v>4</v>
      </c>
      <c r="B51" s="70" t="str">
        <f>'[1]Под 1 и 2'!A9</f>
        <v>1/ 04</v>
      </c>
      <c r="C51" s="81" t="s">
        <v>113</v>
      </c>
      <c r="D51" s="202">
        <v>110.4</v>
      </c>
      <c r="E51" s="42">
        <f t="shared" si="6"/>
        <v>61.907493182664012</v>
      </c>
      <c r="F51" s="718">
        <v>5.05</v>
      </c>
      <c r="G51" s="43">
        <f t="shared" si="1"/>
        <v>312.63284057245323</v>
      </c>
    </row>
    <row r="52" spans="1:7" ht="15.75" thickBot="1" x14ac:dyDescent="0.3">
      <c r="A52" s="35">
        <f t="shared" si="7"/>
        <v>5</v>
      </c>
      <c r="B52" s="70" t="str">
        <f>'[1]Под 1 и 2'!A10</f>
        <v>1/ 05</v>
      </c>
      <c r="C52" s="82" t="s">
        <v>114</v>
      </c>
      <c r="D52" s="202">
        <f>79.5</f>
        <v>79.5</v>
      </c>
      <c r="E52" s="42">
        <f t="shared" si="6"/>
        <v>44.580124166864024</v>
      </c>
      <c r="F52" s="718">
        <v>5.05</v>
      </c>
      <c r="G52" s="43">
        <f t="shared" si="1"/>
        <v>225.12962704266332</v>
      </c>
    </row>
    <row r="53" spans="1:7" ht="15.75" thickBot="1" x14ac:dyDescent="0.3">
      <c r="A53" s="35">
        <f t="shared" si="7"/>
        <v>6</v>
      </c>
      <c r="B53" s="70" t="str">
        <f>'[1]Под 1 и 2'!A11</f>
        <v>1/ 06</v>
      </c>
      <c r="C53" s="150" t="s">
        <v>968</v>
      </c>
      <c r="D53" s="202">
        <v>48.4</v>
      </c>
      <c r="E53" s="42">
        <f t="shared" si="6"/>
        <v>27.140603895298351</v>
      </c>
      <c r="F53" s="718">
        <v>5.05</v>
      </c>
      <c r="G53" s="43">
        <f t="shared" si="1"/>
        <v>137.06004967125668</v>
      </c>
    </row>
    <row r="54" spans="1:7" ht="15" x14ac:dyDescent="0.25">
      <c r="A54" s="35">
        <f t="shared" si="7"/>
        <v>7</v>
      </c>
      <c r="B54" s="70" t="str">
        <f>'[1]Под 1 и 2'!A12</f>
        <v>1/ 07</v>
      </c>
      <c r="C54" s="83" t="s">
        <v>115</v>
      </c>
      <c r="D54" s="202">
        <v>48.3</v>
      </c>
      <c r="E54" s="42">
        <f t="shared" si="6"/>
        <v>27.0845282674155</v>
      </c>
      <c r="F54" s="718">
        <v>5.05</v>
      </c>
      <c r="G54" s="43">
        <f t="shared" si="1"/>
        <v>136.77686775044828</v>
      </c>
    </row>
    <row r="55" spans="1:7" ht="15" x14ac:dyDescent="0.25">
      <c r="A55" s="35">
        <f t="shared" si="7"/>
        <v>8</v>
      </c>
      <c r="B55" s="70" t="str">
        <f>'[1]Под 1 и 2'!A13</f>
        <v>1/ 08</v>
      </c>
      <c r="C55" s="83" t="s">
        <v>116</v>
      </c>
      <c r="D55" s="202">
        <v>110</v>
      </c>
      <c r="E55" s="42">
        <f t="shared" si="6"/>
        <v>61.683190671132607</v>
      </c>
      <c r="F55" s="718">
        <v>5.05</v>
      </c>
      <c r="G55" s="43">
        <f t="shared" si="1"/>
        <v>311.50011288921968</v>
      </c>
    </row>
    <row r="56" spans="1:7" ht="15" x14ac:dyDescent="0.25">
      <c r="A56" s="35">
        <f t="shared" si="7"/>
        <v>9</v>
      </c>
      <c r="B56" s="70" t="str">
        <f>'[1]Под 1 и 2'!A14</f>
        <v>1/ 09</v>
      </c>
      <c r="C56" s="83" t="s">
        <v>117</v>
      </c>
      <c r="D56" s="202">
        <v>79.5</v>
      </c>
      <c r="E56" s="42">
        <f t="shared" si="6"/>
        <v>44.580124166864024</v>
      </c>
      <c r="F56" s="718">
        <v>5.05</v>
      </c>
      <c r="G56" s="43">
        <f t="shared" si="1"/>
        <v>225.12962704266332</v>
      </c>
    </row>
    <row r="57" spans="1:7" ht="15" x14ac:dyDescent="0.25">
      <c r="A57" s="35">
        <f t="shared" si="7"/>
        <v>10</v>
      </c>
      <c r="B57" s="70" t="str">
        <f>'[1]Под 1 и 2'!A15</f>
        <v>1/ 10</v>
      </c>
      <c r="C57" s="83" t="s">
        <v>118</v>
      </c>
      <c r="D57" s="202">
        <v>53.5</v>
      </c>
      <c r="E57" s="42">
        <f t="shared" si="6"/>
        <v>30.00046091732359</v>
      </c>
      <c r="F57" s="718">
        <v>5.05</v>
      </c>
      <c r="G57" s="43">
        <f t="shared" si="1"/>
        <v>151.50232763248411</v>
      </c>
    </row>
    <row r="58" spans="1:7" ht="15" x14ac:dyDescent="0.25">
      <c r="A58" s="35">
        <f t="shared" si="7"/>
        <v>11</v>
      </c>
      <c r="B58" s="70" t="str">
        <f>'[1]Под 1 и 2'!A16</f>
        <v>1/ 11</v>
      </c>
      <c r="C58" s="80" t="s">
        <v>119</v>
      </c>
      <c r="D58" s="202">
        <v>48.3</v>
      </c>
      <c r="E58" s="42">
        <f t="shared" si="6"/>
        <v>27.0845282674155</v>
      </c>
      <c r="F58" s="718">
        <v>5.05</v>
      </c>
      <c r="G58" s="43">
        <f t="shared" si="1"/>
        <v>136.77686775044828</v>
      </c>
    </row>
    <row r="59" spans="1:7" ht="15" x14ac:dyDescent="0.25">
      <c r="A59" s="35">
        <f t="shared" si="7"/>
        <v>12</v>
      </c>
      <c r="B59" s="70" t="str">
        <f>'[1]Под 1 и 2'!A17</f>
        <v>1/ 12</v>
      </c>
      <c r="C59" s="35" t="s">
        <v>120</v>
      </c>
      <c r="D59" s="202">
        <f>110.4</f>
        <v>110.4</v>
      </c>
      <c r="E59" s="42">
        <f t="shared" si="6"/>
        <v>61.907493182664012</v>
      </c>
      <c r="F59" s="718">
        <v>5.05</v>
      </c>
      <c r="G59" s="43">
        <f t="shared" si="1"/>
        <v>312.63284057245323</v>
      </c>
    </row>
    <row r="60" spans="1:7" ht="15" x14ac:dyDescent="0.25">
      <c r="A60" s="35">
        <f t="shared" si="7"/>
        <v>13</v>
      </c>
      <c r="B60" s="70" t="str">
        <f>'[1]Под 1 и 2'!A18</f>
        <v>1/ 13</v>
      </c>
      <c r="C60" s="83" t="s">
        <v>121</v>
      </c>
      <c r="D60" s="202">
        <v>79.7</v>
      </c>
      <c r="E60" s="42">
        <f t="shared" si="6"/>
        <v>44.69227542262972</v>
      </c>
      <c r="F60" s="718">
        <v>5.05</v>
      </c>
      <c r="G60" s="43">
        <f t="shared" si="1"/>
        <v>225.69599088428006</v>
      </c>
    </row>
    <row r="61" spans="1:7" ht="15" x14ac:dyDescent="0.25">
      <c r="A61" s="35">
        <f t="shared" si="7"/>
        <v>14</v>
      </c>
      <c r="B61" s="70" t="str">
        <f>'[1]Под 1 и 2'!A19</f>
        <v>1/ 14</v>
      </c>
      <c r="C61" s="83" t="s">
        <v>122</v>
      </c>
      <c r="D61" s="202">
        <v>48.2</v>
      </c>
      <c r="E61" s="42">
        <f t="shared" si="6"/>
        <v>27.028452639532656</v>
      </c>
      <c r="F61" s="718">
        <v>5.05</v>
      </c>
      <c r="G61" s="43">
        <f t="shared" si="1"/>
        <v>136.4936858296399</v>
      </c>
    </row>
    <row r="62" spans="1:7" ht="15" x14ac:dyDescent="0.25">
      <c r="A62" s="35">
        <f t="shared" si="7"/>
        <v>15</v>
      </c>
      <c r="B62" s="70" t="str">
        <f>'[1]Под 1 и 2'!A20</f>
        <v>1/ 15</v>
      </c>
      <c r="C62" s="81" t="s">
        <v>123</v>
      </c>
      <c r="D62" s="202">
        <v>48.3</v>
      </c>
      <c r="E62" s="42">
        <f t="shared" si="6"/>
        <v>27.0845282674155</v>
      </c>
      <c r="F62" s="718">
        <v>5.05</v>
      </c>
      <c r="G62" s="43">
        <f t="shared" si="1"/>
        <v>136.77686775044828</v>
      </c>
    </row>
    <row r="63" spans="1:7" ht="15" x14ac:dyDescent="0.25">
      <c r="A63" s="35">
        <f t="shared" si="7"/>
        <v>16</v>
      </c>
      <c r="B63" s="70" t="str">
        <f>'[1]Под 1 и 2'!A21</f>
        <v>1/ 16</v>
      </c>
      <c r="C63" s="83" t="s">
        <v>124</v>
      </c>
      <c r="D63" s="202">
        <v>110.4</v>
      </c>
      <c r="E63" s="42">
        <f t="shared" si="6"/>
        <v>61.907493182664012</v>
      </c>
      <c r="F63" s="718">
        <v>5.05</v>
      </c>
      <c r="G63" s="43">
        <f t="shared" si="1"/>
        <v>312.63284057245323</v>
      </c>
    </row>
    <row r="64" spans="1:7" ht="15" x14ac:dyDescent="0.25">
      <c r="A64" s="35">
        <f t="shared" si="7"/>
        <v>17</v>
      </c>
      <c r="B64" s="70" t="str">
        <f>'[1]Под 1 и 2'!A22</f>
        <v>1/ 17</v>
      </c>
      <c r="C64" s="83" t="s">
        <v>125</v>
      </c>
      <c r="D64" s="202">
        <v>79.3</v>
      </c>
      <c r="E64" s="42">
        <f t="shared" si="6"/>
        <v>44.467972911098329</v>
      </c>
      <c r="F64" s="718">
        <v>5.05</v>
      </c>
      <c r="G64" s="43">
        <f t="shared" si="1"/>
        <v>224.56326320104654</v>
      </c>
    </row>
    <row r="65" spans="1:7" ht="15" x14ac:dyDescent="0.25">
      <c r="A65" s="35">
        <f t="shared" si="7"/>
        <v>18</v>
      </c>
      <c r="B65" s="70" t="str">
        <f>'[1]Под 1 и 2'!A23</f>
        <v>1/ 18</v>
      </c>
      <c r="C65" s="83" t="s">
        <v>126</v>
      </c>
      <c r="D65" s="202">
        <f>50.5</f>
        <v>50.5</v>
      </c>
      <c r="E65" s="42">
        <f t="shared" si="6"/>
        <v>28.318192080838156</v>
      </c>
      <c r="F65" s="718">
        <v>5.05</v>
      </c>
      <c r="G65" s="43">
        <f t="shared" si="1"/>
        <v>143.00687000823268</v>
      </c>
    </row>
    <row r="66" spans="1:7" ht="15" x14ac:dyDescent="0.25">
      <c r="A66" s="35">
        <f t="shared" si="7"/>
        <v>19</v>
      </c>
      <c r="B66" s="70" t="str">
        <f>'[1]Под 1 и 2'!A24</f>
        <v>1/ 19</v>
      </c>
      <c r="C66" s="83" t="s">
        <v>127</v>
      </c>
      <c r="D66" s="202">
        <v>48</v>
      </c>
      <c r="E66" s="42">
        <f t="shared" si="6"/>
        <v>26.916301383766957</v>
      </c>
      <c r="F66" s="718">
        <v>5.05</v>
      </c>
      <c r="G66" s="43">
        <f t="shared" si="1"/>
        <v>135.92732198802312</v>
      </c>
    </row>
    <row r="67" spans="1:7" ht="15" x14ac:dyDescent="0.25">
      <c r="A67" s="35">
        <f t="shared" si="7"/>
        <v>20</v>
      </c>
      <c r="B67" s="70" t="str">
        <f>'[1]Под 1 и 2'!A25</f>
        <v>1/ 20</v>
      </c>
      <c r="C67" s="84" t="s">
        <v>128</v>
      </c>
      <c r="D67" s="202">
        <v>110.8</v>
      </c>
      <c r="E67" s="42">
        <f t="shared" si="6"/>
        <v>62.131795694195397</v>
      </c>
      <c r="F67" s="718">
        <v>5.05</v>
      </c>
      <c r="G67" s="43">
        <f t="shared" si="1"/>
        <v>313.76556825568673</v>
      </c>
    </row>
    <row r="68" spans="1:7" ht="15" x14ac:dyDescent="0.25">
      <c r="A68" s="35">
        <f t="shared" si="7"/>
        <v>21</v>
      </c>
      <c r="B68" s="70" t="str">
        <f>'[1]Под 1 и 2'!A26</f>
        <v>1/ 21</v>
      </c>
      <c r="C68" s="84" t="s">
        <v>129</v>
      </c>
      <c r="D68" s="202">
        <v>79.400000000000006</v>
      </c>
      <c r="E68" s="42">
        <f t="shared" si="6"/>
        <v>44.524048538981177</v>
      </c>
      <c r="F68" s="718">
        <v>5.05</v>
      </c>
      <c r="G68" s="43">
        <f t="shared" si="1"/>
        <v>224.84644512185494</v>
      </c>
    </row>
    <row r="69" spans="1:7" ht="15" x14ac:dyDescent="0.25">
      <c r="A69" s="35">
        <f t="shared" si="7"/>
        <v>22</v>
      </c>
      <c r="B69" s="70" t="str">
        <f>'[1]Под 1 и 2'!A27</f>
        <v>1/ 22</v>
      </c>
      <c r="C69" s="84" t="s">
        <v>130</v>
      </c>
      <c r="D69" s="202">
        <v>51.8</v>
      </c>
      <c r="E69" s="42">
        <f t="shared" si="6"/>
        <v>29.047175243315177</v>
      </c>
      <c r="F69" s="718">
        <v>5.05</v>
      </c>
      <c r="G69" s="43">
        <f t="shared" si="1"/>
        <v>146.68823497874163</v>
      </c>
    </row>
    <row r="70" spans="1:7" ht="15" x14ac:dyDescent="0.25">
      <c r="A70" s="35">
        <f t="shared" si="7"/>
        <v>23</v>
      </c>
      <c r="B70" s="70" t="str">
        <f>'[1]Под 1 и 2'!A28</f>
        <v>1/ 23</v>
      </c>
      <c r="C70" s="84" t="s">
        <v>131</v>
      </c>
      <c r="D70" s="202">
        <v>48.3</v>
      </c>
      <c r="E70" s="42">
        <f t="shared" si="6"/>
        <v>27.0845282674155</v>
      </c>
      <c r="F70" s="718">
        <v>5.05</v>
      </c>
      <c r="G70" s="43">
        <f t="shared" si="1"/>
        <v>136.77686775044828</v>
      </c>
    </row>
    <row r="71" spans="1:7" ht="15" x14ac:dyDescent="0.25">
      <c r="A71" s="35">
        <f t="shared" si="7"/>
        <v>24</v>
      </c>
      <c r="B71" s="70" t="str">
        <f>'[1]Под 1 и 2'!A29</f>
        <v>1/ 24</v>
      </c>
      <c r="C71" s="84" t="s">
        <v>132</v>
      </c>
      <c r="D71" s="202">
        <v>110.8</v>
      </c>
      <c r="E71" s="42">
        <f t="shared" si="6"/>
        <v>62.131795694195397</v>
      </c>
      <c r="F71" s="718">
        <v>5.05</v>
      </c>
      <c r="G71" s="43">
        <f t="shared" si="1"/>
        <v>313.76556825568673</v>
      </c>
    </row>
    <row r="72" spans="1:7" ht="15" x14ac:dyDescent="0.25">
      <c r="A72" s="35">
        <f t="shared" si="7"/>
        <v>25</v>
      </c>
      <c r="B72" s="70" t="str">
        <f>'[1]Под 1 и 2'!A30</f>
        <v>1/ 25</v>
      </c>
      <c r="C72" s="85" t="s">
        <v>133</v>
      </c>
      <c r="D72" s="202">
        <v>80.2</v>
      </c>
      <c r="E72" s="42">
        <f t="shared" si="6"/>
        <v>44.972653562043959</v>
      </c>
      <c r="F72" s="718">
        <v>5.05</v>
      </c>
      <c r="G72" s="43">
        <f t="shared" si="1"/>
        <v>227.11190048832199</v>
      </c>
    </row>
    <row r="73" spans="1:7" ht="15" x14ac:dyDescent="0.25">
      <c r="A73" s="35">
        <f t="shared" si="7"/>
        <v>26</v>
      </c>
      <c r="B73" s="70" t="str">
        <f>'[1]Под 1 и 2'!A31</f>
        <v>1/ 26</v>
      </c>
      <c r="C73" s="84" t="s">
        <v>134</v>
      </c>
      <c r="D73" s="202">
        <v>48.6</v>
      </c>
      <c r="E73" s="42">
        <f t="shared" si="6"/>
        <v>27.252755151064047</v>
      </c>
      <c r="F73" s="718">
        <v>5.05</v>
      </c>
      <c r="G73" s="43">
        <f t="shared" si="1"/>
        <v>137.62641351287343</v>
      </c>
    </row>
    <row r="74" spans="1:7" ht="15" x14ac:dyDescent="0.25">
      <c r="A74" s="35">
        <f t="shared" si="7"/>
        <v>27</v>
      </c>
      <c r="B74" s="70" t="str">
        <f>'[1]Под 1 и 2'!A32</f>
        <v>1/ 27</v>
      </c>
      <c r="C74" s="85" t="s">
        <v>135</v>
      </c>
      <c r="D74" s="202">
        <v>48.4</v>
      </c>
      <c r="E74" s="42">
        <f t="shared" si="6"/>
        <v>27.140603895298351</v>
      </c>
      <c r="F74" s="718">
        <v>5.05</v>
      </c>
      <c r="G74" s="43">
        <f t="shared" si="1"/>
        <v>137.06004967125668</v>
      </c>
    </row>
    <row r="75" spans="1:7" ht="15" x14ac:dyDescent="0.25">
      <c r="A75" s="35">
        <f t="shared" si="7"/>
        <v>28</v>
      </c>
      <c r="B75" s="70" t="str">
        <f>'[1]Под 1 и 2'!A33</f>
        <v>1/ 28</v>
      </c>
      <c r="C75" s="86" t="s">
        <v>136</v>
      </c>
      <c r="D75" s="202">
        <v>109.9</v>
      </c>
      <c r="E75" s="42">
        <f t="shared" si="6"/>
        <v>61.627115043249773</v>
      </c>
      <c r="F75" s="718">
        <v>5.05</v>
      </c>
      <c r="G75" s="43">
        <f t="shared" si="1"/>
        <v>311.21693096841136</v>
      </c>
    </row>
    <row r="76" spans="1:7" ht="15" x14ac:dyDescent="0.25">
      <c r="A76" s="35">
        <f t="shared" si="7"/>
        <v>29</v>
      </c>
      <c r="B76" s="70" t="str">
        <f>'[1]Под 1 и 2'!A34</f>
        <v>1/ 29</v>
      </c>
      <c r="C76" s="86" t="s">
        <v>137</v>
      </c>
      <c r="D76" s="202">
        <v>79.3</v>
      </c>
      <c r="E76" s="42">
        <f t="shared" si="6"/>
        <v>44.467972911098329</v>
      </c>
      <c r="F76" s="718">
        <v>5.05</v>
      </c>
      <c r="G76" s="43">
        <f t="shared" si="1"/>
        <v>224.56326320104654</v>
      </c>
    </row>
    <row r="77" spans="1:7" ht="15" x14ac:dyDescent="0.25">
      <c r="A77" s="35">
        <f t="shared" si="7"/>
        <v>30</v>
      </c>
      <c r="B77" s="70" t="str">
        <f>'[1]Под 1 и 2'!A35</f>
        <v>1/ 30</v>
      </c>
      <c r="C77" s="86" t="s">
        <v>138</v>
      </c>
      <c r="D77" s="202">
        <v>48.4</v>
      </c>
      <c r="E77" s="42">
        <f t="shared" si="6"/>
        <v>27.140603895298351</v>
      </c>
      <c r="F77" s="718">
        <v>5.05</v>
      </c>
      <c r="G77" s="43">
        <f t="shared" si="1"/>
        <v>137.06004967125668</v>
      </c>
    </row>
    <row r="78" spans="1:7" ht="15" x14ac:dyDescent="0.25">
      <c r="A78" s="35">
        <f t="shared" si="7"/>
        <v>31</v>
      </c>
      <c r="B78" s="70" t="str">
        <f>'[1]Под 1 и 2'!A36</f>
        <v>1/ 31</v>
      </c>
      <c r="C78" s="86" t="s">
        <v>139</v>
      </c>
      <c r="D78" s="202">
        <v>48.2</v>
      </c>
      <c r="E78" s="42">
        <f t="shared" si="6"/>
        <v>27.028452639532656</v>
      </c>
      <c r="F78" s="718">
        <v>5.05</v>
      </c>
      <c r="G78" s="43">
        <f t="shared" si="1"/>
        <v>136.4936858296399</v>
      </c>
    </row>
    <row r="79" spans="1:7" ht="15" x14ac:dyDescent="0.25">
      <c r="A79" s="35">
        <f t="shared" si="7"/>
        <v>32</v>
      </c>
      <c r="B79" s="70" t="str">
        <f>'[1]Под 1 и 2'!A37</f>
        <v>1/ 32</v>
      </c>
      <c r="C79" s="86" t="s">
        <v>140</v>
      </c>
      <c r="D79" s="202">
        <v>110.4</v>
      </c>
      <c r="E79" s="42">
        <f t="shared" si="6"/>
        <v>61.907493182664012</v>
      </c>
      <c r="F79" s="718">
        <v>5.05</v>
      </c>
      <c r="G79" s="43">
        <f t="shared" si="1"/>
        <v>312.63284057245323</v>
      </c>
    </row>
    <row r="80" spans="1:7" ht="15" x14ac:dyDescent="0.25">
      <c r="A80" s="35">
        <f t="shared" si="7"/>
        <v>33</v>
      </c>
      <c r="B80" s="70" t="str">
        <f>'[1]Под 1 и 2'!A38</f>
        <v>1/ 33</v>
      </c>
      <c r="C80" s="87" t="s">
        <v>141</v>
      </c>
      <c r="D80" s="202">
        <v>78.8</v>
      </c>
      <c r="E80" s="42">
        <f t="shared" si="6"/>
        <v>44.18759477168409</v>
      </c>
      <c r="F80" s="718">
        <v>5.05</v>
      </c>
      <c r="G80" s="43">
        <f t="shared" si="1"/>
        <v>223.14735359700464</v>
      </c>
    </row>
    <row r="81" spans="1:13" ht="15" x14ac:dyDescent="0.25">
      <c r="A81" s="35">
        <f t="shared" si="7"/>
        <v>34</v>
      </c>
      <c r="B81" s="70" t="str">
        <f>'[1]Под 1 и 2'!A39</f>
        <v>1/ 34</v>
      </c>
      <c r="C81" s="87" t="s">
        <v>142</v>
      </c>
      <c r="D81" s="202">
        <v>50.3</v>
      </c>
      <c r="E81" s="42">
        <f t="shared" si="6"/>
        <v>28.206040825072453</v>
      </c>
      <c r="F81" s="718">
        <v>5.05</v>
      </c>
      <c r="G81" s="43">
        <f t="shared" si="1"/>
        <v>142.44050616661588</v>
      </c>
    </row>
    <row r="82" spans="1:13" ht="15" x14ac:dyDescent="0.25">
      <c r="A82" s="35">
        <f t="shared" si="7"/>
        <v>35</v>
      </c>
      <c r="B82" s="70" t="str">
        <f>'[1]Под 1 и 2'!A40</f>
        <v>1/ 35</v>
      </c>
      <c r="C82" s="87" t="s">
        <v>143</v>
      </c>
      <c r="D82" s="202">
        <v>49.1</v>
      </c>
      <c r="E82" s="42">
        <f t="shared" si="6"/>
        <v>27.533133290478286</v>
      </c>
      <c r="F82" s="718">
        <v>5.05</v>
      </c>
      <c r="G82" s="43">
        <f t="shared" si="1"/>
        <v>139.04232311691533</v>
      </c>
    </row>
    <row r="83" spans="1:13" ht="15" x14ac:dyDescent="0.25">
      <c r="A83" s="35">
        <f t="shared" si="7"/>
        <v>36</v>
      </c>
      <c r="B83" s="70" t="str">
        <f>'[1]Под 1 и 2'!A41</f>
        <v>1/ 36</v>
      </c>
      <c r="C83" s="87" t="s">
        <v>144</v>
      </c>
      <c r="D83" s="202">
        <v>109.1</v>
      </c>
      <c r="E83" s="42">
        <f t="shared" si="6"/>
        <v>61.178510020186977</v>
      </c>
      <c r="F83" s="718">
        <v>5.05</v>
      </c>
      <c r="G83" s="43">
        <f t="shared" si="1"/>
        <v>308.9514756019442</v>
      </c>
    </row>
    <row r="84" spans="1:13" ht="15" x14ac:dyDescent="0.25">
      <c r="A84" s="35">
        <f t="shared" si="7"/>
        <v>37</v>
      </c>
      <c r="B84" s="70" t="str">
        <f>'[1]Под 1 и 2'!A42</f>
        <v>1/ 37</v>
      </c>
      <c r="C84" s="87" t="s">
        <v>145</v>
      </c>
      <c r="D84" s="202">
        <v>78.3</v>
      </c>
      <c r="E84" s="42">
        <f t="shared" si="6"/>
        <v>43.907216632269851</v>
      </c>
      <c r="F84" s="718">
        <v>5.05</v>
      </c>
      <c r="G84" s="43">
        <f t="shared" si="1"/>
        <v>221.73144399296274</v>
      </c>
    </row>
    <row r="85" spans="1:13" ht="15" x14ac:dyDescent="0.25">
      <c r="A85" s="35">
        <f t="shared" si="7"/>
        <v>38</v>
      </c>
      <c r="B85" s="70" t="str">
        <f>'[1]Под 1 и 2'!A43</f>
        <v>1/ 38</v>
      </c>
      <c r="C85" s="88" t="s">
        <v>146</v>
      </c>
      <c r="D85" s="202">
        <v>49.1</v>
      </c>
      <c r="E85" s="42">
        <f t="shared" si="6"/>
        <v>27.533133290478286</v>
      </c>
      <c r="F85" s="718">
        <v>5.05</v>
      </c>
      <c r="G85" s="43">
        <f t="shared" ref="G85:G148" si="8">E85*F85</f>
        <v>139.04232311691533</v>
      </c>
    </row>
    <row r="86" spans="1:13" ht="15" x14ac:dyDescent="0.25">
      <c r="A86" s="35">
        <f t="shared" si="7"/>
        <v>39</v>
      </c>
      <c r="B86" s="70" t="str">
        <f>'[1]Под 1 и 2'!A44</f>
        <v>1/ 39</v>
      </c>
      <c r="C86" s="88" t="s">
        <v>147</v>
      </c>
      <c r="D86" s="202">
        <v>48.6</v>
      </c>
      <c r="E86" s="42">
        <f t="shared" si="6"/>
        <v>27.252755151064047</v>
      </c>
      <c r="F86" s="718">
        <v>5.05</v>
      </c>
      <c r="G86" s="43">
        <f t="shared" si="8"/>
        <v>137.62641351287343</v>
      </c>
    </row>
    <row r="87" spans="1:13" ht="15" x14ac:dyDescent="0.25">
      <c r="A87" s="35">
        <f t="shared" si="7"/>
        <v>40</v>
      </c>
      <c r="B87" s="70" t="str">
        <f>'[1]Под 1 и 2'!A45</f>
        <v>1/ 40</v>
      </c>
      <c r="C87" s="88" t="s">
        <v>148</v>
      </c>
      <c r="D87" s="202">
        <v>109.9</v>
      </c>
      <c r="E87" s="42">
        <f t="shared" si="6"/>
        <v>61.627115043249773</v>
      </c>
      <c r="F87" s="718">
        <v>5.05</v>
      </c>
      <c r="G87" s="43">
        <f t="shared" si="8"/>
        <v>311.21693096841136</v>
      </c>
    </row>
    <row r="88" spans="1:13" ht="15" x14ac:dyDescent="0.25">
      <c r="A88" s="35">
        <f t="shared" si="7"/>
        <v>41</v>
      </c>
      <c r="B88" s="70" t="str">
        <f>'[1]Под 1 и 2'!A46</f>
        <v>1/ 41</v>
      </c>
      <c r="C88" s="87" t="s">
        <v>149</v>
      </c>
      <c r="D88" s="202">
        <v>78.7</v>
      </c>
      <c r="E88" s="42">
        <f t="shared" si="6"/>
        <v>44.131519143801242</v>
      </c>
      <c r="F88" s="718">
        <v>5.05</v>
      </c>
      <c r="G88" s="43">
        <f t="shared" si="8"/>
        <v>222.86417167619626</v>
      </c>
    </row>
    <row r="89" spans="1:13" ht="15" x14ac:dyDescent="0.25">
      <c r="A89" s="35">
        <f t="shared" si="7"/>
        <v>42</v>
      </c>
      <c r="B89" s="70" t="str">
        <f>'[1]Под 1 и 2'!A47</f>
        <v>1/ 42</v>
      </c>
      <c r="C89" s="88" t="s">
        <v>150</v>
      </c>
      <c r="D89" s="202">
        <v>54.3</v>
      </c>
      <c r="E89" s="42">
        <f t="shared" si="6"/>
        <v>30.449065940386369</v>
      </c>
      <c r="F89" s="718">
        <v>5.05</v>
      </c>
      <c r="G89" s="43">
        <f t="shared" si="8"/>
        <v>153.76778299895116</v>
      </c>
    </row>
    <row r="90" spans="1:13" ht="15" x14ac:dyDescent="0.25">
      <c r="A90" s="35">
        <f t="shared" si="7"/>
        <v>43</v>
      </c>
      <c r="B90" s="70" t="str">
        <f>'[1]Под 1 и 2'!A48</f>
        <v>1/ 43</v>
      </c>
      <c r="C90" s="87" t="s">
        <v>151</v>
      </c>
      <c r="D90" s="202">
        <v>50.1</v>
      </c>
      <c r="E90" s="42">
        <f t="shared" si="6"/>
        <v>28.093889569306764</v>
      </c>
      <c r="F90" s="718">
        <v>5.05</v>
      </c>
      <c r="G90" s="43">
        <f t="shared" si="8"/>
        <v>141.87414232499916</v>
      </c>
    </row>
    <row r="91" spans="1:13" ht="15" x14ac:dyDescent="0.25">
      <c r="A91" s="35">
        <f t="shared" si="7"/>
        <v>44</v>
      </c>
      <c r="B91" s="70" t="str">
        <f>'[1]Под 1 и 2'!A49</f>
        <v>1/ 44</v>
      </c>
      <c r="C91" s="87" t="s">
        <v>152</v>
      </c>
      <c r="D91" s="202">
        <v>114.1</v>
      </c>
      <c r="E91" s="42">
        <f t="shared" si="6"/>
        <v>63.982291414329374</v>
      </c>
      <c r="F91" s="718">
        <v>5.05</v>
      </c>
      <c r="G91" s="43">
        <f t="shared" si="8"/>
        <v>323.11057164236331</v>
      </c>
    </row>
    <row r="92" spans="1:13" ht="15" x14ac:dyDescent="0.25">
      <c r="A92" s="35">
        <f t="shared" si="7"/>
        <v>45</v>
      </c>
      <c r="B92" s="70" t="str">
        <f>'[1]Под 1 и 2'!A50</f>
        <v>1/ 45</v>
      </c>
      <c r="C92" s="87" t="s">
        <v>153</v>
      </c>
      <c r="D92" s="202">
        <v>81.2</v>
      </c>
      <c r="E92" s="42">
        <f t="shared" si="6"/>
        <v>45.533409840872444</v>
      </c>
      <c r="F92" s="718">
        <v>5.05</v>
      </c>
      <c r="G92" s="43">
        <f t="shared" si="8"/>
        <v>229.94371969640585</v>
      </c>
    </row>
    <row r="93" spans="1:13" ht="15" x14ac:dyDescent="0.25">
      <c r="A93" s="35">
        <f t="shared" si="7"/>
        <v>46</v>
      </c>
      <c r="B93" s="70" t="str">
        <f>'[1]Под 1 и 2'!A51</f>
        <v>1/ 46</v>
      </c>
      <c r="C93" s="86" t="s">
        <v>154</v>
      </c>
      <c r="D93" s="202">
        <v>47.9</v>
      </c>
      <c r="E93" s="42">
        <f t="shared" si="6"/>
        <v>26.860225755884112</v>
      </c>
      <c r="F93" s="718">
        <v>5.05</v>
      </c>
      <c r="G93" s="43">
        <f t="shared" si="8"/>
        <v>135.64414006721475</v>
      </c>
      <c r="J93" t="s">
        <v>1655</v>
      </c>
    </row>
    <row r="94" spans="1:13" ht="39" x14ac:dyDescent="0.25">
      <c r="A94" s="35">
        <f t="shared" si="7"/>
        <v>47</v>
      </c>
      <c r="B94" s="70" t="str">
        <f>'[1]Под 1 и 2'!A52</f>
        <v>1/ 47</v>
      </c>
      <c r="C94" s="86" t="s">
        <v>155</v>
      </c>
      <c r="D94" s="202">
        <v>50.6</v>
      </c>
      <c r="E94" s="42">
        <f>D94/$A$5*$E$4</f>
        <v>28.374267708721003</v>
      </c>
      <c r="F94" s="718">
        <v>5.05</v>
      </c>
      <c r="G94" s="43">
        <f t="shared" si="8"/>
        <v>143.29005192904106</v>
      </c>
      <c r="I94" s="35" t="s">
        <v>1654</v>
      </c>
      <c r="J94" s="371" t="s">
        <v>1656</v>
      </c>
      <c r="K94" s="371" t="s">
        <v>1657</v>
      </c>
      <c r="L94" s="371" t="s">
        <v>1658</v>
      </c>
      <c r="M94" s="371" t="s">
        <v>1659</v>
      </c>
    </row>
    <row r="95" spans="1:13" ht="15.75" x14ac:dyDescent="0.25">
      <c r="A95" s="468">
        <f t="shared" si="7"/>
        <v>48</v>
      </c>
      <c r="B95" s="469" t="str">
        <f>'[1]Под 1 и 2'!A53</f>
        <v>1/ 48</v>
      </c>
      <c r="C95" s="470" t="s">
        <v>156</v>
      </c>
      <c r="D95" s="471">
        <v>114.2</v>
      </c>
      <c r="E95" s="42">
        <f>D95/$A$5*$E$4</f>
        <v>64.038367042212215</v>
      </c>
      <c r="F95" s="718">
        <v>5.05</v>
      </c>
      <c r="G95" s="472">
        <f t="shared" si="8"/>
        <v>323.39375356317169</v>
      </c>
      <c r="I95" s="576"/>
      <c r="J95" s="576">
        <v>1</v>
      </c>
      <c r="K95" s="576">
        <v>2</v>
      </c>
      <c r="L95" s="576" t="s">
        <v>1660</v>
      </c>
      <c r="M95" s="576">
        <v>4</v>
      </c>
    </row>
    <row r="96" spans="1:13" ht="15" x14ac:dyDescent="0.25">
      <c r="A96" s="35">
        <f t="shared" si="7"/>
        <v>49</v>
      </c>
      <c r="B96" s="70" t="str">
        <f>'[1]Под 1 и 2'!A54</f>
        <v>1/ 49</v>
      </c>
      <c r="C96" s="87" t="s">
        <v>157</v>
      </c>
      <c r="D96" s="202">
        <v>76.400000000000006</v>
      </c>
      <c r="E96" s="42">
        <f t="shared" ref="E96" si="9">D96/$A$5*$E$4</f>
        <v>42.841779702495749</v>
      </c>
      <c r="F96" s="718">
        <v>5.05</v>
      </c>
      <c r="G96" s="43">
        <f t="shared" si="8"/>
        <v>216.35098749760354</v>
      </c>
      <c r="I96" s="35" t="s">
        <v>1652</v>
      </c>
      <c r="J96" s="35">
        <v>536.04</v>
      </c>
      <c r="K96" s="35"/>
      <c r="L96" s="35">
        <f>J96</f>
        <v>536.04</v>
      </c>
      <c r="M96" s="35">
        <v>280.44</v>
      </c>
    </row>
    <row r="97" spans="1:13" ht="15" x14ac:dyDescent="0.25">
      <c r="A97" s="35">
        <f t="shared" si="7"/>
        <v>50</v>
      </c>
      <c r="B97" s="70" t="str">
        <f>'[1]Под 1 и 2'!A55</f>
        <v>1/ 50</v>
      </c>
      <c r="C97" s="89" t="s">
        <v>158</v>
      </c>
      <c r="D97" s="202">
        <v>51.1</v>
      </c>
      <c r="E97" s="42">
        <f t="shared" ref="E97:E127" si="10">D97/$A$5*$E$4</f>
        <v>28.654645848135239</v>
      </c>
      <c r="F97" s="718">
        <v>5.05</v>
      </c>
      <c r="G97" s="43">
        <f t="shared" si="8"/>
        <v>144.70596153308296</v>
      </c>
      <c r="I97" s="35" t="s">
        <v>1653</v>
      </c>
      <c r="J97" s="35">
        <v>262.19</v>
      </c>
      <c r="K97" s="35">
        <v>273.85000000000002</v>
      </c>
      <c r="L97" s="35">
        <f>J97-K97</f>
        <v>-11.660000000000025</v>
      </c>
      <c r="M97" s="35">
        <v>280.44</v>
      </c>
    </row>
    <row r="98" spans="1:13" ht="42" customHeight="1" x14ac:dyDescent="0.25">
      <c r="A98" s="35">
        <f t="shared" si="7"/>
        <v>51</v>
      </c>
      <c r="B98" s="70" t="str">
        <f>'[1]Под 1 и 2'!A62</f>
        <v>1/ 51</v>
      </c>
      <c r="C98" s="90" t="s">
        <v>159</v>
      </c>
      <c r="D98" s="202">
        <v>50.2</v>
      </c>
      <c r="E98" s="42">
        <f t="shared" si="10"/>
        <v>28.149965197189616</v>
      </c>
      <c r="F98" s="718">
        <v>5.05</v>
      </c>
      <c r="G98" s="43">
        <f t="shared" si="8"/>
        <v>142.15732424580756</v>
      </c>
      <c r="I98" s="371" t="s">
        <v>1661</v>
      </c>
      <c r="J98" s="35"/>
      <c r="K98" s="35">
        <f>M96+M97-L96-L97</f>
        <v>36.500000000000057</v>
      </c>
      <c r="L98" s="35"/>
      <c r="M98" s="35"/>
    </row>
    <row r="99" spans="1:13" ht="15" x14ac:dyDescent="0.25">
      <c r="A99" s="35">
        <f t="shared" si="7"/>
        <v>52</v>
      </c>
      <c r="B99" s="70" t="str">
        <f>'[1]Под 1 и 2'!A63</f>
        <v>1/ 52</v>
      </c>
      <c r="C99" s="90" t="s">
        <v>160</v>
      </c>
      <c r="D99" s="202">
        <v>114.4</v>
      </c>
      <c r="E99" s="42">
        <f t="shared" si="10"/>
        <v>64.150518297977925</v>
      </c>
      <c r="F99" s="718">
        <v>5.05</v>
      </c>
      <c r="G99" s="43">
        <f t="shared" si="8"/>
        <v>323.96011740478849</v>
      </c>
    </row>
    <row r="100" spans="1:13" ht="15" x14ac:dyDescent="0.25">
      <c r="A100" s="35">
        <f t="shared" si="7"/>
        <v>53</v>
      </c>
      <c r="B100" s="70" t="s">
        <v>161</v>
      </c>
      <c r="C100" s="90" t="s">
        <v>162</v>
      </c>
      <c r="D100" s="202">
        <v>81</v>
      </c>
      <c r="E100" s="42">
        <f t="shared" si="10"/>
        <v>45.421258585106742</v>
      </c>
      <c r="F100" s="718">
        <v>5.05</v>
      </c>
      <c r="G100" s="43">
        <f t="shared" si="8"/>
        <v>229.37735585478904</v>
      </c>
    </row>
    <row r="101" spans="1:13" ht="15" x14ac:dyDescent="0.25">
      <c r="A101" s="35">
        <f t="shared" si="7"/>
        <v>54</v>
      </c>
      <c r="B101" s="70" t="str">
        <f>'[1]Под 1 и 2'!A65</f>
        <v>1/ 54</v>
      </c>
      <c r="C101" s="91" t="s">
        <v>163</v>
      </c>
      <c r="D101" s="202">
        <v>50.8</v>
      </c>
      <c r="E101" s="42">
        <f t="shared" si="10"/>
        <v>28.486418964486699</v>
      </c>
      <c r="F101" s="718">
        <v>5.05</v>
      </c>
      <c r="G101" s="43">
        <f t="shared" si="8"/>
        <v>143.85641577065783</v>
      </c>
    </row>
    <row r="102" spans="1:13" ht="15" x14ac:dyDescent="0.25">
      <c r="A102" s="35">
        <f t="shared" si="7"/>
        <v>55</v>
      </c>
      <c r="B102" s="70" t="str">
        <f>'[1]Под 1 и 2'!A66</f>
        <v>1/ 55</v>
      </c>
      <c r="C102" s="90" t="s">
        <v>164</v>
      </c>
      <c r="D102" s="202">
        <v>50.8</v>
      </c>
      <c r="E102" s="42">
        <f t="shared" si="10"/>
        <v>28.486418964486699</v>
      </c>
      <c r="F102" s="718">
        <v>5.05</v>
      </c>
      <c r="G102" s="43">
        <f t="shared" si="8"/>
        <v>143.85641577065783</v>
      </c>
    </row>
    <row r="103" spans="1:13" ht="15" x14ac:dyDescent="0.25">
      <c r="A103" s="35">
        <f t="shared" si="7"/>
        <v>56</v>
      </c>
      <c r="B103" s="70" t="str">
        <f>'[1]Под 1 и 2'!A67</f>
        <v>1/ 56</v>
      </c>
      <c r="C103" s="86" t="s">
        <v>165</v>
      </c>
      <c r="D103" s="202">
        <v>114.4</v>
      </c>
      <c r="E103" s="42">
        <f t="shared" si="10"/>
        <v>64.150518297977925</v>
      </c>
      <c r="F103" s="718">
        <v>5.05</v>
      </c>
      <c r="G103" s="43">
        <f t="shared" si="8"/>
        <v>323.96011740478849</v>
      </c>
    </row>
    <row r="104" spans="1:13" ht="15" x14ac:dyDescent="0.25">
      <c r="A104" s="35">
        <f t="shared" si="7"/>
        <v>57</v>
      </c>
      <c r="B104" s="70" t="str">
        <f>'[1]Под 1 и 2'!A68</f>
        <v>1/ 57</v>
      </c>
      <c r="C104" s="86" t="s">
        <v>166</v>
      </c>
      <c r="D104" s="202">
        <v>82.7</v>
      </c>
      <c r="E104" s="42">
        <f t="shared" si="10"/>
        <v>46.374544259115162</v>
      </c>
      <c r="F104" s="718">
        <v>5.05</v>
      </c>
      <c r="G104" s="43">
        <f t="shared" si="8"/>
        <v>234.19144850853155</v>
      </c>
    </row>
    <row r="105" spans="1:13" ht="15" x14ac:dyDescent="0.25">
      <c r="A105" s="35">
        <f t="shared" si="7"/>
        <v>58</v>
      </c>
      <c r="B105" s="70" t="str">
        <f>'[1]Под 1 и 2'!A69</f>
        <v>1/ 58</v>
      </c>
      <c r="C105" s="86" t="s">
        <v>167</v>
      </c>
      <c r="D105" s="202">
        <v>51</v>
      </c>
      <c r="E105" s="42">
        <f t="shared" si="10"/>
        <v>28.598570220252395</v>
      </c>
      <c r="F105" s="718">
        <v>5.05</v>
      </c>
      <c r="G105" s="43">
        <f t="shared" si="8"/>
        <v>144.42277961227458</v>
      </c>
    </row>
    <row r="106" spans="1:13" ht="15" x14ac:dyDescent="0.25">
      <c r="A106" s="35">
        <f t="shared" si="7"/>
        <v>59</v>
      </c>
      <c r="B106" s="70" t="str">
        <f>'[1]Под 1 и 2'!A70</f>
        <v>1/ 59</v>
      </c>
      <c r="C106" s="86" t="s">
        <v>168</v>
      </c>
      <c r="D106" s="202">
        <v>54.7</v>
      </c>
      <c r="E106" s="42">
        <f t="shared" si="10"/>
        <v>30.673368451917767</v>
      </c>
      <c r="F106" s="718">
        <v>5.05</v>
      </c>
      <c r="G106" s="43">
        <f t="shared" si="8"/>
        <v>154.90051068218472</v>
      </c>
    </row>
    <row r="107" spans="1:13" ht="15" x14ac:dyDescent="0.25">
      <c r="A107" s="35">
        <f t="shared" si="7"/>
        <v>60</v>
      </c>
      <c r="B107" s="70" t="str">
        <f>'[1]Под 1 и 2'!A71</f>
        <v>1/ 60</v>
      </c>
      <c r="C107" s="86" t="s">
        <v>169</v>
      </c>
      <c r="D107" s="202">
        <v>120.3</v>
      </c>
      <c r="E107" s="42">
        <f t="shared" si="10"/>
        <v>67.458980343065946</v>
      </c>
      <c r="F107" s="718">
        <v>5.05</v>
      </c>
      <c r="G107" s="43">
        <f t="shared" si="8"/>
        <v>340.66785073248303</v>
      </c>
    </row>
    <row r="108" spans="1:13" ht="15" x14ac:dyDescent="0.25">
      <c r="A108" s="35">
        <f t="shared" si="7"/>
        <v>61</v>
      </c>
      <c r="B108" s="70" t="str">
        <f>'[1]Под 1 и 2'!A72</f>
        <v>1/ 61</v>
      </c>
      <c r="C108" s="92" t="s">
        <v>170</v>
      </c>
      <c r="D108" s="202">
        <f>84</f>
        <v>84</v>
      </c>
      <c r="E108" s="42">
        <f t="shared" si="10"/>
        <v>47.103527421592176</v>
      </c>
      <c r="F108" s="718">
        <v>5.05</v>
      </c>
      <c r="G108" s="43">
        <f t="shared" si="8"/>
        <v>237.87281347904047</v>
      </c>
    </row>
    <row r="109" spans="1:13" ht="15" x14ac:dyDescent="0.25">
      <c r="A109" s="35">
        <f t="shared" si="7"/>
        <v>62</v>
      </c>
      <c r="B109" s="70" t="str">
        <f>'[1]Под 1 и 2'!A73</f>
        <v>1/ 62</v>
      </c>
      <c r="C109" s="87" t="s">
        <v>171</v>
      </c>
      <c r="D109" s="202">
        <v>50.6</v>
      </c>
      <c r="E109" s="42">
        <f t="shared" si="10"/>
        <v>28.374267708721003</v>
      </c>
      <c r="F109" s="718">
        <v>5.05</v>
      </c>
      <c r="G109" s="43">
        <f t="shared" si="8"/>
        <v>143.29005192904106</v>
      </c>
    </row>
    <row r="110" spans="1:13" ht="15" x14ac:dyDescent="0.25">
      <c r="A110" s="35">
        <f t="shared" si="7"/>
        <v>63</v>
      </c>
      <c r="B110" s="70" t="str">
        <f>'[1]Под 1 и 2'!A74</f>
        <v>1/ 63</v>
      </c>
      <c r="C110" s="90" t="s">
        <v>172</v>
      </c>
      <c r="D110" s="202">
        <v>50.2</v>
      </c>
      <c r="E110" s="42">
        <f t="shared" si="10"/>
        <v>28.149965197189616</v>
      </c>
      <c r="F110" s="718">
        <v>5.05</v>
      </c>
      <c r="G110" s="43">
        <f t="shared" si="8"/>
        <v>142.15732424580756</v>
      </c>
    </row>
    <row r="111" spans="1:13" ht="15" x14ac:dyDescent="0.25">
      <c r="A111" s="35">
        <f t="shared" si="7"/>
        <v>64</v>
      </c>
      <c r="B111" s="70" t="str">
        <f>'[1]Под 1 и 2'!A75</f>
        <v>1/ 64</v>
      </c>
      <c r="C111" s="86" t="s">
        <v>173</v>
      </c>
      <c r="D111" s="202">
        <v>119.9</v>
      </c>
      <c r="E111" s="42">
        <f t="shared" si="10"/>
        <v>67.234677831534555</v>
      </c>
      <c r="F111" s="718">
        <v>5.05</v>
      </c>
      <c r="G111" s="43">
        <f t="shared" si="8"/>
        <v>339.53512304924948</v>
      </c>
    </row>
    <row r="112" spans="1:13" ht="15" x14ac:dyDescent="0.25">
      <c r="A112" s="35">
        <f t="shared" si="7"/>
        <v>65</v>
      </c>
      <c r="B112" s="70" t="str">
        <f>'[1]Под 1 и 2'!A77</f>
        <v xml:space="preserve">1/ 65 </v>
      </c>
      <c r="C112" s="91" t="s">
        <v>174</v>
      </c>
      <c r="D112" s="202">
        <v>82.8</v>
      </c>
      <c r="E112" s="42">
        <f t="shared" si="10"/>
        <v>46.430619886998002</v>
      </c>
      <c r="F112" s="718">
        <v>5.05</v>
      </c>
      <c r="G112" s="43">
        <f t="shared" si="8"/>
        <v>234.4746304293399</v>
      </c>
    </row>
    <row r="113" spans="1:7" ht="15" x14ac:dyDescent="0.25">
      <c r="A113" s="35">
        <f t="shared" si="7"/>
        <v>66</v>
      </c>
      <c r="B113" s="70" t="str">
        <f>'[1]Под 1 и 2'!A78</f>
        <v>1/ 66</v>
      </c>
      <c r="C113" s="85" t="s">
        <v>175</v>
      </c>
      <c r="D113" s="202">
        <v>50.6</v>
      </c>
      <c r="E113" s="42">
        <f t="shared" si="10"/>
        <v>28.374267708721003</v>
      </c>
      <c r="F113" s="718">
        <v>5.05</v>
      </c>
      <c r="G113" s="43">
        <f t="shared" si="8"/>
        <v>143.29005192904106</v>
      </c>
    </row>
    <row r="114" spans="1:7" ht="15" x14ac:dyDescent="0.25">
      <c r="A114" s="35">
        <f t="shared" ref="A114:A179" si="11">A113+1</f>
        <v>67</v>
      </c>
      <c r="B114" s="70" t="str">
        <f>'[1]Под 1 и 2'!A79</f>
        <v>1/ 67</v>
      </c>
      <c r="C114" s="91" t="s">
        <v>176</v>
      </c>
      <c r="D114" s="202">
        <v>50.7</v>
      </c>
      <c r="E114" s="42">
        <f t="shared" si="10"/>
        <v>28.430343336603851</v>
      </c>
      <c r="F114" s="718">
        <v>5.05</v>
      </c>
      <c r="G114" s="43">
        <f t="shared" si="8"/>
        <v>143.57323384984943</v>
      </c>
    </row>
    <row r="115" spans="1:7" ht="15" x14ac:dyDescent="0.25">
      <c r="A115" s="35">
        <f t="shared" si="11"/>
        <v>68</v>
      </c>
      <c r="B115" s="70" t="str">
        <f>'[1]Под 1 и 2'!A80</f>
        <v>1/ 68</v>
      </c>
      <c r="C115" s="85" t="s">
        <v>177</v>
      </c>
      <c r="D115" s="202">
        <v>120.9</v>
      </c>
      <c r="E115" s="42">
        <f t="shared" si="10"/>
        <v>67.795434110363033</v>
      </c>
      <c r="F115" s="718">
        <v>5.05</v>
      </c>
      <c r="G115" s="43">
        <f t="shared" si="8"/>
        <v>342.36694225733328</v>
      </c>
    </row>
    <row r="116" spans="1:7" ht="15" x14ac:dyDescent="0.25">
      <c r="A116" s="35">
        <f t="shared" si="11"/>
        <v>69</v>
      </c>
      <c r="B116" s="70" t="str">
        <f>'[1]Под 1 и 2'!A81</f>
        <v xml:space="preserve">2/ 69 </v>
      </c>
      <c r="C116" s="85" t="s">
        <v>178</v>
      </c>
      <c r="D116" s="206">
        <v>107.1</v>
      </c>
      <c r="E116" s="42">
        <f t="shared" si="10"/>
        <v>60.05699746253002</v>
      </c>
      <c r="F116" s="718">
        <v>5.05</v>
      </c>
      <c r="G116" s="43">
        <f t="shared" si="8"/>
        <v>303.2878371857766</v>
      </c>
    </row>
    <row r="117" spans="1:7" ht="15" x14ac:dyDescent="0.25">
      <c r="A117" s="35">
        <f t="shared" si="11"/>
        <v>70</v>
      </c>
      <c r="B117" s="70" t="str">
        <f>'[1]Под 1 и 2'!A82</f>
        <v>2/ 70</v>
      </c>
      <c r="C117" s="85" t="s">
        <v>179</v>
      </c>
      <c r="D117" s="202">
        <v>48.8</v>
      </c>
      <c r="E117" s="42">
        <f t="shared" si="10"/>
        <v>27.364906406829739</v>
      </c>
      <c r="F117" s="718">
        <v>5.05</v>
      </c>
      <c r="G117" s="43">
        <f t="shared" si="8"/>
        <v>138.19277735449018</v>
      </c>
    </row>
    <row r="118" spans="1:7" ht="15" x14ac:dyDescent="0.25">
      <c r="A118" s="35">
        <f t="shared" si="11"/>
        <v>71</v>
      </c>
      <c r="B118" s="70" t="str">
        <f>'[1]Под 1 и 2'!A83</f>
        <v>2/ 71</v>
      </c>
      <c r="C118" s="85" t="s">
        <v>180</v>
      </c>
      <c r="D118" s="202">
        <v>47.3</v>
      </c>
      <c r="E118" s="42">
        <f t="shared" si="10"/>
        <v>26.523771988587022</v>
      </c>
      <c r="F118" s="718">
        <v>5.05</v>
      </c>
      <c r="G118" s="43">
        <f t="shared" si="8"/>
        <v>133.94504854236445</v>
      </c>
    </row>
    <row r="119" spans="1:7" ht="15" x14ac:dyDescent="0.25">
      <c r="A119" s="35">
        <f t="shared" si="11"/>
        <v>72</v>
      </c>
      <c r="B119" s="70" t="str">
        <f>'[1]Под 1 и 2'!A84</f>
        <v>2/ 72</v>
      </c>
      <c r="C119" s="85" t="s">
        <v>181</v>
      </c>
      <c r="D119" s="202">
        <v>80.8</v>
      </c>
      <c r="E119" s="42">
        <f t="shared" si="10"/>
        <v>45.309107329341046</v>
      </c>
      <c r="F119" s="718">
        <v>5.05</v>
      </c>
      <c r="G119" s="43">
        <f t="shared" si="8"/>
        <v>228.81099201317227</v>
      </c>
    </row>
    <row r="120" spans="1:7" ht="15" x14ac:dyDescent="0.25">
      <c r="A120" s="35">
        <f t="shared" si="11"/>
        <v>73</v>
      </c>
      <c r="B120" s="70" t="str">
        <f>'[1]Под 1 и 2'!A85</f>
        <v>2/ 73</v>
      </c>
      <c r="C120" s="85" t="s">
        <v>182</v>
      </c>
      <c r="D120" s="202">
        <v>106.9</v>
      </c>
      <c r="E120" s="42">
        <f t="shared" si="10"/>
        <v>59.944846206764332</v>
      </c>
      <c r="F120" s="718">
        <v>5.05</v>
      </c>
      <c r="G120" s="43">
        <f t="shared" si="8"/>
        <v>302.72147334415985</v>
      </c>
    </row>
    <row r="121" spans="1:7" ht="15" x14ac:dyDescent="0.25">
      <c r="A121" s="35">
        <f t="shared" si="11"/>
        <v>74</v>
      </c>
      <c r="B121" s="70" t="str">
        <f>'[1]Под 1 и 2'!A86</f>
        <v>2/ 74</v>
      </c>
      <c r="C121" s="85" t="s">
        <v>183</v>
      </c>
      <c r="D121" s="202">
        <v>48.6</v>
      </c>
      <c r="E121" s="42">
        <f t="shared" si="10"/>
        <v>27.252755151064047</v>
      </c>
      <c r="F121" s="718">
        <v>5.05</v>
      </c>
      <c r="G121" s="43">
        <f t="shared" si="8"/>
        <v>137.62641351287343</v>
      </c>
    </row>
    <row r="122" spans="1:7" ht="15" x14ac:dyDescent="0.25">
      <c r="A122" s="35">
        <f t="shared" si="11"/>
        <v>75</v>
      </c>
      <c r="B122" s="70" t="str">
        <f>'[1]Под 1 и 2'!A87</f>
        <v>2/ 75</v>
      </c>
      <c r="C122" s="146" t="s">
        <v>184</v>
      </c>
      <c r="D122" s="202">
        <v>48.4</v>
      </c>
      <c r="E122" s="42">
        <f t="shared" si="10"/>
        <v>27.140603895298351</v>
      </c>
      <c r="F122" s="718">
        <v>5.05</v>
      </c>
      <c r="G122" s="43">
        <f t="shared" si="8"/>
        <v>137.06004967125668</v>
      </c>
    </row>
    <row r="123" spans="1:7" ht="15" x14ac:dyDescent="0.25">
      <c r="A123" s="35">
        <f t="shared" si="11"/>
        <v>76</v>
      </c>
      <c r="B123" s="70" t="str">
        <f>'[1]Под 1 и 2'!A88</f>
        <v>2/ 76</v>
      </c>
      <c r="C123" s="85" t="s">
        <v>981</v>
      </c>
      <c r="D123" s="512">
        <v>80.5</v>
      </c>
      <c r="E123" s="42">
        <f t="shared" si="10"/>
        <v>45.140880445692503</v>
      </c>
      <c r="F123" s="718">
        <v>5.05</v>
      </c>
      <c r="G123" s="43">
        <f t="shared" si="8"/>
        <v>227.96144625074712</v>
      </c>
    </row>
    <row r="124" spans="1:7" ht="15" x14ac:dyDescent="0.25">
      <c r="A124" s="35">
        <f t="shared" si="11"/>
        <v>77</v>
      </c>
      <c r="B124" s="70" t="str">
        <f>'[1]Под 1 и 2'!A89</f>
        <v>2/ 77</v>
      </c>
      <c r="C124" s="513" t="s">
        <v>185</v>
      </c>
      <c r="D124" s="207">
        <v>108.5</v>
      </c>
      <c r="E124" s="42">
        <f t="shared" si="10"/>
        <v>60.84205625288989</v>
      </c>
      <c r="F124" s="718">
        <v>5.05</v>
      </c>
      <c r="G124" s="43">
        <f t="shared" si="8"/>
        <v>307.25238407709395</v>
      </c>
    </row>
    <row r="125" spans="1:7" ht="15" x14ac:dyDescent="0.25">
      <c r="A125" s="35">
        <f t="shared" si="11"/>
        <v>78</v>
      </c>
      <c r="B125" s="70" t="str">
        <f>'[1]Под 1 и 2'!A90</f>
        <v>2/ 78</v>
      </c>
      <c r="C125" s="86" t="s">
        <v>186</v>
      </c>
      <c r="D125" s="206">
        <v>48.4</v>
      </c>
      <c r="E125" s="42">
        <f t="shared" si="10"/>
        <v>27.140603895298351</v>
      </c>
      <c r="F125" s="718">
        <v>5.05</v>
      </c>
      <c r="G125" s="43">
        <f t="shared" si="8"/>
        <v>137.06004967125668</v>
      </c>
    </row>
    <row r="126" spans="1:7" ht="15" x14ac:dyDescent="0.25">
      <c r="A126" s="35">
        <f t="shared" si="11"/>
        <v>79</v>
      </c>
      <c r="B126" s="70" t="str">
        <f>'[1]Под 1 и 2'!A91</f>
        <v>2/ 79</v>
      </c>
      <c r="C126" s="86" t="s">
        <v>187</v>
      </c>
      <c r="D126" s="202">
        <v>48.9</v>
      </c>
      <c r="E126" s="42">
        <f t="shared" si="10"/>
        <v>27.420982034712591</v>
      </c>
      <c r="F126" s="718">
        <v>5.05</v>
      </c>
      <c r="G126" s="43">
        <f t="shared" si="8"/>
        <v>138.47595927529858</v>
      </c>
    </row>
    <row r="127" spans="1:7" ht="15" x14ac:dyDescent="0.25">
      <c r="A127" s="35">
        <f t="shared" si="11"/>
        <v>80</v>
      </c>
      <c r="B127" s="70" t="str">
        <f>'[1]Под 1 и 2'!A92</f>
        <v>2/ 80</v>
      </c>
      <c r="C127" s="86" t="s">
        <v>188</v>
      </c>
      <c r="D127" s="202">
        <v>80.2</v>
      </c>
      <c r="E127" s="42">
        <f t="shared" si="10"/>
        <v>44.972653562043959</v>
      </c>
      <c r="F127" s="718">
        <v>5.05</v>
      </c>
      <c r="G127" s="43">
        <f t="shared" si="8"/>
        <v>227.11190048832199</v>
      </c>
    </row>
    <row r="128" spans="1:7" ht="15" x14ac:dyDescent="0.25">
      <c r="A128" s="35">
        <f t="shared" si="11"/>
        <v>81</v>
      </c>
      <c r="B128" s="70" t="str">
        <f>'[1]Под 1 и 2'!A93</f>
        <v>2/ 81</v>
      </c>
      <c r="C128" s="86" t="s">
        <v>189</v>
      </c>
      <c r="D128" s="202">
        <v>107</v>
      </c>
      <c r="E128" s="42">
        <f t="shared" ref="E128:E159" si="12">D128/$A$5*$E$4</f>
        <v>60.00092183464718</v>
      </c>
      <c r="F128" s="718">
        <v>5.05</v>
      </c>
      <c r="G128" s="43">
        <f t="shared" si="8"/>
        <v>303.00465526496822</v>
      </c>
    </row>
    <row r="129" spans="1:7" ht="15" x14ac:dyDescent="0.25">
      <c r="A129" s="35">
        <f t="shared" si="11"/>
        <v>82</v>
      </c>
      <c r="B129" s="70" t="str">
        <f>'[1]Под 1 и 2'!A94</f>
        <v>2/ 82</v>
      </c>
      <c r="C129" s="86" t="s">
        <v>190</v>
      </c>
      <c r="D129" s="202">
        <v>48.8</v>
      </c>
      <c r="E129" s="42">
        <f t="shared" si="12"/>
        <v>27.364906406829739</v>
      </c>
      <c r="F129" s="718">
        <v>5.05</v>
      </c>
      <c r="G129" s="43">
        <f t="shared" si="8"/>
        <v>138.19277735449018</v>
      </c>
    </row>
    <row r="130" spans="1:7" ht="15" x14ac:dyDescent="0.25">
      <c r="A130" s="35">
        <f t="shared" si="11"/>
        <v>83</v>
      </c>
      <c r="B130" s="70" t="str">
        <f>'[1]Под 1 и 2'!A95</f>
        <v>2/ 83</v>
      </c>
      <c r="C130" s="87" t="s">
        <v>191</v>
      </c>
      <c r="D130" s="202">
        <v>48.9</v>
      </c>
      <c r="E130" s="42">
        <f t="shared" si="12"/>
        <v>27.420982034712591</v>
      </c>
      <c r="F130" s="718">
        <v>5.05</v>
      </c>
      <c r="G130" s="43">
        <f t="shared" si="8"/>
        <v>138.47595927529858</v>
      </c>
    </row>
    <row r="131" spans="1:7" ht="15" x14ac:dyDescent="0.25">
      <c r="A131" s="35">
        <f t="shared" si="11"/>
        <v>84</v>
      </c>
      <c r="B131" s="70" t="str">
        <f>'[1]Под 1 и 2'!A96</f>
        <v>2/ 84</v>
      </c>
      <c r="C131" s="87" t="s">
        <v>192</v>
      </c>
      <c r="D131" s="202">
        <v>80.400000000000006</v>
      </c>
      <c r="E131" s="42">
        <f t="shared" si="12"/>
        <v>45.084804817809662</v>
      </c>
      <c r="F131" s="718">
        <v>5.05</v>
      </c>
      <c r="G131" s="43">
        <f t="shared" si="8"/>
        <v>227.6782643299388</v>
      </c>
    </row>
    <row r="132" spans="1:7" ht="15" x14ac:dyDescent="0.25">
      <c r="A132" s="35">
        <f t="shared" si="11"/>
        <v>85</v>
      </c>
      <c r="B132" s="70" t="str">
        <f>'[1]Под 1 и 2'!A97</f>
        <v>2/ 85</v>
      </c>
      <c r="C132" s="87" t="s">
        <v>193</v>
      </c>
      <c r="D132" s="202">
        <v>106.7</v>
      </c>
      <c r="E132" s="42">
        <f t="shared" si="12"/>
        <v>59.832694950998636</v>
      </c>
      <c r="F132" s="718">
        <v>5.05</v>
      </c>
      <c r="G132" s="43">
        <f t="shared" si="8"/>
        <v>302.1551095025431</v>
      </c>
    </row>
    <row r="133" spans="1:7" ht="15" x14ac:dyDescent="0.25">
      <c r="A133" s="35">
        <f t="shared" si="11"/>
        <v>86</v>
      </c>
      <c r="B133" s="70" t="str">
        <f>'[1]Под 1 и 2'!A98</f>
        <v>2/ 86</v>
      </c>
      <c r="C133" s="87" t="s">
        <v>194</v>
      </c>
      <c r="D133" s="202">
        <v>48.7</v>
      </c>
      <c r="E133" s="42">
        <f t="shared" si="12"/>
        <v>27.308830778946891</v>
      </c>
      <c r="F133" s="718">
        <v>5.05</v>
      </c>
      <c r="G133" s="43">
        <f t="shared" si="8"/>
        <v>137.9095954336818</v>
      </c>
    </row>
    <row r="134" spans="1:7" ht="15" x14ac:dyDescent="0.25">
      <c r="A134" s="35">
        <f t="shared" si="11"/>
        <v>87</v>
      </c>
      <c r="B134" s="70" t="str">
        <f>'[1]Под 1 и 2'!A99</f>
        <v>2/ 87</v>
      </c>
      <c r="C134" s="87" t="s">
        <v>195</v>
      </c>
      <c r="D134" s="202">
        <v>48.8</v>
      </c>
      <c r="E134" s="42">
        <f t="shared" si="12"/>
        <v>27.364906406829739</v>
      </c>
      <c r="F134" s="718">
        <v>5.05</v>
      </c>
      <c r="G134" s="43">
        <f t="shared" si="8"/>
        <v>138.19277735449018</v>
      </c>
    </row>
    <row r="135" spans="1:7" ht="15" x14ac:dyDescent="0.25">
      <c r="A135" s="35">
        <f t="shared" si="11"/>
        <v>88</v>
      </c>
      <c r="B135" s="70" t="str">
        <f>'[1]Под 1 и 2'!A100</f>
        <v>2/ 88</v>
      </c>
      <c r="C135" s="88" t="s">
        <v>196</v>
      </c>
      <c r="D135" s="202">
        <v>80.3</v>
      </c>
      <c r="E135" s="42">
        <f t="shared" si="12"/>
        <v>45.028729189926807</v>
      </c>
      <c r="F135" s="718">
        <v>5.05</v>
      </c>
      <c r="G135" s="43">
        <f t="shared" si="8"/>
        <v>227.39508240913037</v>
      </c>
    </row>
    <row r="136" spans="1:7" ht="15" x14ac:dyDescent="0.25">
      <c r="A136" s="35">
        <f t="shared" si="11"/>
        <v>89</v>
      </c>
      <c r="B136" s="70" t="str">
        <f>'[1]Под 1 и 2'!A101</f>
        <v>2/ 89</v>
      </c>
      <c r="C136" s="88" t="s">
        <v>197</v>
      </c>
      <c r="D136" s="202">
        <v>107.1</v>
      </c>
      <c r="E136" s="42">
        <f t="shared" si="12"/>
        <v>60.05699746253002</v>
      </c>
      <c r="F136" s="718">
        <v>5.05</v>
      </c>
      <c r="G136" s="43">
        <f t="shared" si="8"/>
        <v>303.2878371857766</v>
      </c>
    </row>
    <row r="137" spans="1:7" ht="15" x14ac:dyDescent="0.25">
      <c r="A137" s="35">
        <f t="shared" si="11"/>
        <v>90</v>
      </c>
      <c r="B137" s="70" t="str">
        <f>'[1]Под 1 и 2'!A102</f>
        <v>2/ 90</v>
      </c>
      <c r="C137" s="88" t="s">
        <v>198</v>
      </c>
      <c r="D137" s="202">
        <v>48.8</v>
      </c>
      <c r="E137" s="42">
        <f t="shared" si="12"/>
        <v>27.364906406829739</v>
      </c>
      <c r="F137" s="718">
        <v>5.05</v>
      </c>
      <c r="G137" s="43">
        <f t="shared" si="8"/>
        <v>138.19277735449018</v>
      </c>
    </row>
    <row r="138" spans="1:7" ht="15" x14ac:dyDescent="0.25">
      <c r="A138" s="35">
        <f t="shared" si="11"/>
        <v>91</v>
      </c>
      <c r="B138" s="70" t="str">
        <f>'[1]Под 1 и 2'!A103</f>
        <v>2/ 91</v>
      </c>
      <c r="C138" s="87" t="s">
        <v>199</v>
      </c>
      <c r="D138" s="202">
        <v>48.4</v>
      </c>
      <c r="E138" s="42">
        <f t="shared" si="12"/>
        <v>27.140603895298351</v>
      </c>
      <c r="F138" s="718">
        <v>5.05</v>
      </c>
      <c r="G138" s="43">
        <f t="shared" si="8"/>
        <v>137.06004967125668</v>
      </c>
    </row>
    <row r="139" spans="1:7" ht="15" x14ac:dyDescent="0.25">
      <c r="A139" s="35">
        <f t="shared" si="11"/>
        <v>92</v>
      </c>
      <c r="B139" s="70" t="str">
        <f>'[1]Под 1 и 2'!A104</f>
        <v>2/ 92</v>
      </c>
      <c r="C139" s="87" t="s">
        <v>200</v>
      </c>
      <c r="D139" s="202">
        <v>80.5</v>
      </c>
      <c r="E139" s="42">
        <f t="shared" si="12"/>
        <v>45.140880445692503</v>
      </c>
      <c r="F139" s="718">
        <v>5.05</v>
      </c>
      <c r="G139" s="43">
        <f t="shared" si="8"/>
        <v>227.96144625074712</v>
      </c>
    </row>
    <row r="140" spans="1:7" ht="15" x14ac:dyDescent="0.25">
      <c r="A140" s="35">
        <f t="shared" si="11"/>
        <v>93</v>
      </c>
      <c r="B140" s="70" t="str">
        <f>'[1]Под 1 и 2'!A105</f>
        <v>2/ 93</v>
      </c>
      <c r="C140" s="87" t="s">
        <v>201</v>
      </c>
      <c r="D140" s="202">
        <v>108.7</v>
      </c>
      <c r="E140" s="42">
        <f t="shared" si="12"/>
        <v>60.954207508655593</v>
      </c>
      <c r="F140" s="718">
        <v>5.05</v>
      </c>
      <c r="G140" s="43">
        <f t="shared" si="8"/>
        <v>307.81874791871076</v>
      </c>
    </row>
    <row r="141" spans="1:7" ht="15" x14ac:dyDescent="0.25">
      <c r="A141" s="35">
        <f t="shared" si="11"/>
        <v>94</v>
      </c>
      <c r="B141" s="70" t="str">
        <f>'[1]Под 1 и 2'!A106</f>
        <v>2/ 94</v>
      </c>
      <c r="C141" s="93" t="s">
        <v>202</v>
      </c>
      <c r="D141" s="202">
        <v>50.5</v>
      </c>
      <c r="E141" s="42">
        <f t="shared" si="12"/>
        <v>28.318192080838156</v>
      </c>
      <c r="F141" s="718">
        <v>5.05</v>
      </c>
      <c r="G141" s="43">
        <f t="shared" si="8"/>
        <v>143.00687000823268</v>
      </c>
    </row>
    <row r="142" spans="1:7" ht="15" x14ac:dyDescent="0.25">
      <c r="A142" s="35">
        <f t="shared" si="11"/>
        <v>95</v>
      </c>
      <c r="B142" s="70" t="str">
        <f>'[1]Под 1 и 2'!A107</f>
        <v>2/ 95</v>
      </c>
      <c r="C142" s="93" t="s">
        <v>203</v>
      </c>
      <c r="D142" s="202">
        <v>50.7</v>
      </c>
      <c r="E142" s="42">
        <f t="shared" si="12"/>
        <v>28.430343336603851</v>
      </c>
      <c r="F142" s="718">
        <v>5.05</v>
      </c>
      <c r="G142" s="43">
        <f t="shared" si="8"/>
        <v>143.57323384984943</v>
      </c>
    </row>
    <row r="143" spans="1:7" ht="15" x14ac:dyDescent="0.25">
      <c r="A143" s="35">
        <f t="shared" si="11"/>
        <v>96</v>
      </c>
      <c r="B143" s="70" t="str">
        <f>'[1]Под 1 и 2'!A108</f>
        <v>2/ 96</v>
      </c>
      <c r="C143" s="86" t="s">
        <v>204</v>
      </c>
      <c r="D143" s="202">
        <v>80.400000000000006</v>
      </c>
      <c r="E143" s="42">
        <f t="shared" si="12"/>
        <v>45.084804817809662</v>
      </c>
      <c r="F143" s="718">
        <v>5.05</v>
      </c>
      <c r="G143" s="43">
        <f t="shared" si="8"/>
        <v>227.6782643299388</v>
      </c>
    </row>
    <row r="144" spans="1:7" ht="15" x14ac:dyDescent="0.25">
      <c r="A144" s="35">
        <f t="shared" si="11"/>
        <v>97</v>
      </c>
      <c r="B144" s="70" t="str">
        <f>'[1]Под 1 и 2'!A109</f>
        <v>2/ 97</v>
      </c>
      <c r="C144" s="86" t="s">
        <v>205</v>
      </c>
      <c r="D144" s="202">
        <v>108.7</v>
      </c>
      <c r="E144" s="42">
        <f t="shared" si="12"/>
        <v>60.954207508655593</v>
      </c>
      <c r="F144" s="718">
        <v>5.05</v>
      </c>
      <c r="G144" s="43">
        <f t="shared" si="8"/>
        <v>307.81874791871076</v>
      </c>
    </row>
    <row r="145" spans="1:7" ht="15" x14ac:dyDescent="0.25">
      <c r="A145" s="35">
        <f t="shared" si="11"/>
        <v>98</v>
      </c>
      <c r="B145" s="70" t="str">
        <f>'[1]Под 1 и 2'!A110</f>
        <v>2/ 98</v>
      </c>
      <c r="C145" s="86" t="s">
        <v>206</v>
      </c>
      <c r="D145" s="202">
        <v>50.6</v>
      </c>
      <c r="E145" s="42">
        <f t="shared" si="12"/>
        <v>28.374267708721003</v>
      </c>
      <c r="F145" s="718">
        <v>5.05</v>
      </c>
      <c r="G145" s="43">
        <f t="shared" si="8"/>
        <v>143.29005192904106</v>
      </c>
    </row>
    <row r="146" spans="1:7" ht="15" x14ac:dyDescent="0.25">
      <c r="A146" s="35">
        <f t="shared" si="11"/>
        <v>99</v>
      </c>
      <c r="B146" s="70" t="str">
        <f>'[1]Под 1 и 2'!A111</f>
        <v>2/ 99</v>
      </c>
      <c r="C146" s="93" t="s">
        <v>207</v>
      </c>
      <c r="D146" s="202">
        <v>51</v>
      </c>
      <c r="E146" s="42">
        <f t="shared" si="12"/>
        <v>28.598570220252395</v>
      </c>
      <c r="F146" s="718">
        <v>5.05</v>
      </c>
      <c r="G146" s="43">
        <f t="shared" si="8"/>
        <v>144.42277961227458</v>
      </c>
    </row>
    <row r="147" spans="1:7" ht="15" x14ac:dyDescent="0.25">
      <c r="A147" s="35">
        <f t="shared" si="11"/>
        <v>100</v>
      </c>
      <c r="B147" s="70" t="str">
        <f>'[1]Под 1 и 2'!A112</f>
        <v>2/ 100</v>
      </c>
      <c r="C147" s="89" t="s">
        <v>208</v>
      </c>
      <c r="D147" s="202">
        <v>80.3</v>
      </c>
      <c r="E147" s="42">
        <f t="shared" si="12"/>
        <v>45.028729189926807</v>
      </c>
      <c r="F147" s="718">
        <v>5.05</v>
      </c>
      <c r="G147" s="43">
        <f t="shared" si="8"/>
        <v>227.39508240913037</v>
      </c>
    </row>
    <row r="148" spans="1:7" ht="15" x14ac:dyDescent="0.25">
      <c r="A148" s="35">
        <f t="shared" si="11"/>
        <v>101</v>
      </c>
      <c r="B148" s="70" t="str">
        <f>'[1]Под 1 и 2'!A121</f>
        <v>2/ 101</v>
      </c>
      <c r="C148" s="90" t="s">
        <v>209</v>
      </c>
      <c r="D148" s="202">
        <v>112.7</v>
      </c>
      <c r="E148" s="42">
        <f t="shared" si="12"/>
        <v>63.197232623969505</v>
      </c>
      <c r="F148" s="718">
        <v>5.05</v>
      </c>
      <c r="G148" s="43">
        <f t="shared" si="8"/>
        <v>319.14602475104601</v>
      </c>
    </row>
    <row r="149" spans="1:7" ht="15" x14ac:dyDescent="0.25">
      <c r="A149" s="35">
        <f t="shared" si="11"/>
        <v>102</v>
      </c>
      <c r="B149" s="70" t="str">
        <f>'[1]Под 1 и 2'!A122</f>
        <v>2/ 102</v>
      </c>
      <c r="C149" s="79" t="s">
        <v>210</v>
      </c>
      <c r="D149" s="202">
        <v>50.7</v>
      </c>
      <c r="E149" s="42">
        <f t="shared" si="12"/>
        <v>28.430343336603851</v>
      </c>
      <c r="F149" s="718">
        <v>5.05</v>
      </c>
      <c r="G149" s="43">
        <f t="shared" ref="G149:G212" si="13">E149*F149</f>
        <v>143.57323384984943</v>
      </c>
    </row>
    <row r="150" spans="1:7" ht="15" x14ac:dyDescent="0.25">
      <c r="A150" s="35">
        <f t="shared" si="11"/>
        <v>103</v>
      </c>
      <c r="B150" s="70" t="str">
        <f>'[1]Под 1 и 2'!A123</f>
        <v>2/ 103</v>
      </c>
      <c r="C150" s="35" t="s">
        <v>175</v>
      </c>
      <c r="D150" s="202">
        <v>50.9</v>
      </c>
      <c r="E150" s="42">
        <f t="shared" si="12"/>
        <v>28.542494592369543</v>
      </c>
      <c r="F150" s="718">
        <v>5.05</v>
      </c>
      <c r="G150" s="43">
        <f t="shared" si="13"/>
        <v>144.13959769146618</v>
      </c>
    </row>
    <row r="151" spans="1:7" ht="15" x14ac:dyDescent="0.25">
      <c r="A151" s="35">
        <f t="shared" si="11"/>
        <v>104</v>
      </c>
      <c r="B151" s="70" t="str">
        <f>'[1]Под 1 и 2'!A124</f>
        <v>2/ 104</v>
      </c>
      <c r="C151" s="92" t="s">
        <v>211</v>
      </c>
      <c r="D151" s="202">
        <v>81</v>
      </c>
      <c r="E151" s="42">
        <f t="shared" si="12"/>
        <v>45.421258585106742</v>
      </c>
      <c r="F151" s="718">
        <v>5.05</v>
      </c>
      <c r="G151" s="43">
        <f t="shared" si="13"/>
        <v>229.37735585478904</v>
      </c>
    </row>
    <row r="152" spans="1:7" ht="15" x14ac:dyDescent="0.25">
      <c r="A152" s="35">
        <f t="shared" si="11"/>
        <v>105</v>
      </c>
      <c r="B152" s="70" t="str">
        <f>'[1]Под 1 и 2'!A125</f>
        <v>2/ 105</v>
      </c>
      <c r="C152" s="90" t="s">
        <v>212</v>
      </c>
      <c r="D152" s="202">
        <v>111.8</v>
      </c>
      <c r="E152" s="42">
        <f t="shared" si="12"/>
        <v>62.692551973023875</v>
      </c>
      <c r="F152" s="718">
        <v>5.05</v>
      </c>
      <c r="G152" s="43">
        <f t="shared" si="13"/>
        <v>316.59738746377053</v>
      </c>
    </row>
    <row r="153" spans="1:7" ht="15" x14ac:dyDescent="0.25">
      <c r="A153" s="35">
        <f t="shared" si="11"/>
        <v>106</v>
      </c>
      <c r="B153" s="70" t="str">
        <f>'[1]Под 1 и 2'!A126</f>
        <v>2/ 106</v>
      </c>
      <c r="C153" s="86" t="s">
        <v>213</v>
      </c>
      <c r="D153" s="202">
        <v>50.6</v>
      </c>
      <c r="E153" s="42">
        <f t="shared" si="12"/>
        <v>28.374267708721003</v>
      </c>
      <c r="F153" s="718">
        <v>5.05</v>
      </c>
      <c r="G153" s="43">
        <f t="shared" si="13"/>
        <v>143.29005192904106</v>
      </c>
    </row>
    <row r="154" spans="1:7" ht="15" x14ac:dyDescent="0.25">
      <c r="A154" s="35">
        <f t="shared" si="11"/>
        <v>107</v>
      </c>
      <c r="B154" s="70" t="str">
        <f>'[1]Под 1 и 2'!A127</f>
        <v>2/ 107</v>
      </c>
      <c r="C154" s="86" t="s">
        <v>214</v>
      </c>
      <c r="D154" s="202">
        <v>50.7</v>
      </c>
      <c r="E154" s="42">
        <f t="shared" si="12"/>
        <v>28.430343336603851</v>
      </c>
      <c r="F154" s="718">
        <v>5.05</v>
      </c>
      <c r="G154" s="43">
        <f t="shared" si="13"/>
        <v>143.57323384984943</v>
      </c>
    </row>
    <row r="155" spans="1:7" ht="15" x14ac:dyDescent="0.25">
      <c r="A155" s="35">
        <f t="shared" si="11"/>
        <v>108</v>
      </c>
      <c r="B155" s="70" t="str">
        <f>'[1]Под 1 и 2'!A128</f>
        <v>2/ 108</v>
      </c>
      <c r="C155" s="86" t="s">
        <v>214</v>
      </c>
      <c r="D155" s="202">
        <v>80.8</v>
      </c>
      <c r="E155" s="42">
        <f t="shared" si="12"/>
        <v>45.309107329341046</v>
      </c>
      <c r="F155" s="718">
        <v>5.05</v>
      </c>
      <c r="G155" s="43">
        <f t="shared" si="13"/>
        <v>228.81099201317227</v>
      </c>
    </row>
    <row r="156" spans="1:7" ht="15" x14ac:dyDescent="0.25">
      <c r="A156" s="35">
        <f t="shared" si="11"/>
        <v>109</v>
      </c>
      <c r="B156" s="70" t="str">
        <f>'[1]Под 1 и 2'!A129</f>
        <v>2/ 109</v>
      </c>
      <c r="C156" s="86" t="s">
        <v>215</v>
      </c>
      <c r="D156" s="202">
        <v>112</v>
      </c>
      <c r="E156" s="42">
        <f t="shared" si="12"/>
        <v>62.80470322878957</v>
      </c>
      <c r="F156" s="718">
        <v>5.05</v>
      </c>
      <c r="G156" s="43">
        <f t="shared" si="13"/>
        <v>317.16375130538734</v>
      </c>
    </row>
    <row r="157" spans="1:7" ht="15" x14ac:dyDescent="0.25">
      <c r="A157" s="35">
        <f t="shared" si="11"/>
        <v>110</v>
      </c>
      <c r="B157" s="70" t="str">
        <f>'[1]Под 1 и 2'!A130</f>
        <v>2/ 110</v>
      </c>
      <c r="C157" s="86" t="s">
        <v>216</v>
      </c>
      <c r="D157" s="206">
        <f>50.5</f>
        <v>50.5</v>
      </c>
      <c r="E157" s="42">
        <f t="shared" si="12"/>
        <v>28.318192080838156</v>
      </c>
      <c r="F157" s="718">
        <v>5.05</v>
      </c>
      <c r="G157" s="43">
        <f t="shared" si="13"/>
        <v>143.00687000823268</v>
      </c>
    </row>
    <row r="158" spans="1:7" ht="15" x14ac:dyDescent="0.25">
      <c r="A158" s="35">
        <f t="shared" si="11"/>
        <v>111</v>
      </c>
      <c r="B158" s="70" t="str">
        <f>'[1]Под 1 и 2'!A131</f>
        <v>2/ 111</v>
      </c>
      <c r="C158" s="90" t="s">
        <v>217</v>
      </c>
      <c r="D158" s="206">
        <v>50.1</v>
      </c>
      <c r="E158" s="42">
        <f t="shared" si="12"/>
        <v>28.093889569306764</v>
      </c>
      <c r="F158" s="718">
        <v>5.05</v>
      </c>
      <c r="G158" s="43">
        <f t="shared" si="13"/>
        <v>141.87414232499916</v>
      </c>
    </row>
    <row r="159" spans="1:7" ht="15" x14ac:dyDescent="0.25">
      <c r="A159" s="35">
        <f t="shared" si="11"/>
        <v>112</v>
      </c>
      <c r="B159" s="70" t="str">
        <f>'[1]Под 1 и 2'!A132</f>
        <v>2/ 112</v>
      </c>
      <c r="C159" s="90" t="s">
        <v>218</v>
      </c>
      <c r="D159" s="202">
        <v>80.400000000000006</v>
      </c>
      <c r="E159" s="42">
        <f t="shared" si="12"/>
        <v>45.084804817809662</v>
      </c>
      <c r="F159" s="718">
        <v>5.05</v>
      </c>
      <c r="G159" s="43">
        <f t="shared" si="13"/>
        <v>227.6782643299388</v>
      </c>
    </row>
    <row r="160" spans="1:7" ht="15" x14ac:dyDescent="0.25">
      <c r="A160" s="35">
        <f t="shared" si="11"/>
        <v>113</v>
      </c>
      <c r="B160" s="70" t="str">
        <f>'[1]Под 3'!A7</f>
        <v>3/ 113</v>
      </c>
      <c r="C160" s="35" t="s">
        <v>219</v>
      </c>
      <c r="D160" s="206">
        <v>72.599999999999994</v>
      </c>
      <c r="E160" s="42">
        <f t="shared" ref="E160:E191" si="14">D160/$A$5*$E$4</f>
        <v>40.710905842947525</v>
      </c>
      <c r="F160" s="718">
        <v>5.05</v>
      </c>
      <c r="G160" s="43">
        <f t="shared" si="13"/>
        <v>205.590074506885</v>
      </c>
    </row>
    <row r="161" spans="1:7" ht="15" x14ac:dyDescent="0.25">
      <c r="A161" s="35">
        <f t="shared" si="11"/>
        <v>114</v>
      </c>
      <c r="B161" s="70" t="str">
        <f>'[1]Под 3'!A8</f>
        <v>3/ 114</v>
      </c>
      <c r="C161" s="94" t="s">
        <v>220</v>
      </c>
      <c r="D161" s="202">
        <v>50.9</v>
      </c>
      <c r="E161" s="42">
        <f t="shared" si="14"/>
        <v>28.542494592369543</v>
      </c>
      <c r="F161" s="718">
        <v>5.05</v>
      </c>
      <c r="G161" s="43">
        <f t="shared" si="13"/>
        <v>144.13959769146618</v>
      </c>
    </row>
    <row r="162" spans="1:7" ht="15" x14ac:dyDescent="0.25">
      <c r="A162" s="35">
        <f t="shared" si="11"/>
        <v>115</v>
      </c>
      <c r="B162" s="70" t="str">
        <f>'[1]Под 3'!A9</f>
        <v>3/ 115</v>
      </c>
      <c r="C162" s="94" t="s">
        <v>221</v>
      </c>
      <c r="D162" s="202">
        <v>49</v>
      </c>
      <c r="E162" s="42">
        <f t="shared" si="14"/>
        <v>27.477057662595435</v>
      </c>
      <c r="F162" s="718">
        <v>5.05</v>
      </c>
      <c r="G162" s="43">
        <f t="shared" si="13"/>
        <v>138.75914119610695</v>
      </c>
    </row>
    <row r="163" spans="1:7" ht="15" x14ac:dyDescent="0.25">
      <c r="A163" s="35">
        <f t="shared" si="11"/>
        <v>116</v>
      </c>
      <c r="B163" s="70" t="str">
        <f>'[1]Под 3'!A10</f>
        <v>3/ 116</v>
      </c>
      <c r="C163" s="90" t="s">
        <v>222</v>
      </c>
      <c r="D163" s="202">
        <v>73.400000000000006</v>
      </c>
      <c r="E163" s="42">
        <f t="shared" si="14"/>
        <v>41.159510866010308</v>
      </c>
      <c r="F163" s="718">
        <v>5.05</v>
      </c>
      <c r="G163" s="43">
        <f t="shared" si="13"/>
        <v>207.85552987335205</v>
      </c>
    </row>
    <row r="164" spans="1:7" ht="15" x14ac:dyDescent="0.25">
      <c r="A164" s="35">
        <f t="shared" si="11"/>
        <v>117</v>
      </c>
      <c r="B164" s="70" t="str">
        <f>'[1]Под 3'!A11</f>
        <v>3/ 117</v>
      </c>
      <c r="C164" s="86" t="s">
        <v>223</v>
      </c>
      <c r="D164" s="202">
        <v>118.6</v>
      </c>
      <c r="E164" s="42">
        <f t="shared" si="14"/>
        <v>66.505694669057519</v>
      </c>
      <c r="F164" s="718">
        <v>5.05</v>
      </c>
      <c r="G164" s="43">
        <f t="shared" si="13"/>
        <v>335.85375807874044</v>
      </c>
    </row>
    <row r="165" spans="1:7" ht="15" x14ac:dyDescent="0.25">
      <c r="A165" s="35">
        <f t="shared" si="11"/>
        <v>118</v>
      </c>
      <c r="B165" s="70" t="str">
        <f>'[1]Под 3'!A12</f>
        <v>3/ 118</v>
      </c>
      <c r="C165" s="86" t="s">
        <v>224</v>
      </c>
      <c r="D165" s="202">
        <v>120.6</v>
      </c>
      <c r="E165" s="42">
        <f t="shared" si="14"/>
        <v>67.627207226714475</v>
      </c>
      <c r="F165" s="718">
        <v>5.05</v>
      </c>
      <c r="G165" s="43">
        <f t="shared" si="13"/>
        <v>341.5173964949081</v>
      </c>
    </row>
    <row r="166" spans="1:7" ht="15" x14ac:dyDescent="0.25">
      <c r="A166" s="35">
        <f t="shared" si="11"/>
        <v>119</v>
      </c>
      <c r="B166" s="70" t="str">
        <f>'[1]Под 3'!A13</f>
        <v>3/ 119</v>
      </c>
      <c r="C166" s="90" t="s">
        <v>225</v>
      </c>
      <c r="D166" s="202">
        <v>71.599999999999994</v>
      </c>
      <c r="E166" s="42">
        <f t="shared" si="14"/>
        <v>40.15014956411904</v>
      </c>
      <c r="F166" s="718">
        <v>5.05</v>
      </c>
      <c r="G166" s="43">
        <f t="shared" si="13"/>
        <v>202.75825529880115</v>
      </c>
    </row>
    <row r="167" spans="1:7" ht="15" x14ac:dyDescent="0.25">
      <c r="A167" s="35">
        <f t="shared" si="11"/>
        <v>120</v>
      </c>
      <c r="B167" s="70" t="str">
        <f>'[1]Под 3'!A14</f>
        <v>3/ 120</v>
      </c>
      <c r="C167" s="86" t="s">
        <v>226</v>
      </c>
      <c r="D167" s="202">
        <v>72.8</v>
      </c>
      <c r="E167" s="42">
        <f t="shared" si="14"/>
        <v>40.823057098713221</v>
      </c>
      <c r="F167" s="718">
        <v>5.05</v>
      </c>
      <c r="G167" s="43">
        <f t="shared" si="13"/>
        <v>206.15643834850175</v>
      </c>
    </row>
    <row r="168" spans="1:7" ht="15" x14ac:dyDescent="0.25">
      <c r="A168" s="35">
        <f t="shared" si="11"/>
        <v>121</v>
      </c>
      <c r="B168" s="70" t="str">
        <f>'[1]Под 3'!A15</f>
        <v>3/ 121</v>
      </c>
      <c r="C168" s="85" t="s">
        <v>227</v>
      </c>
      <c r="D168" s="202">
        <v>120.7</v>
      </c>
      <c r="E168" s="42">
        <f t="shared" si="14"/>
        <v>67.683282854597337</v>
      </c>
      <c r="F168" s="718">
        <v>5.05</v>
      </c>
      <c r="G168" s="43">
        <f t="shared" si="13"/>
        <v>341.80057841571653</v>
      </c>
    </row>
    <row r="169" spans="1:7" ht="15" x14ac:dyDescent="0.25">
      <c r="A169" s="35">
        <f t="shared" si="11"/>
        <v>122</v>
      </c>
      <c r="B169" s="70" t="str">
        <f>'[1]Под 3'!A16</f>
        <v>3/ 122</v>
      </c>
      <c r="C169" s="90" t="s">
        <v>228</v>
      </c>
      <c r="D169" s="202">
        <v>120.9</v>
      </c>
      <c r="E169" s="42">
        <f t="shared" si="14"/>
        <v>67.795434110363033</v>
      </c>
      <c r="F169" s="718">
        <v>5.05</v>
      </c>
      <c r="G169" s="43">
        <f t="shared" si="13"/>
        <v>342.36694225733328</v>
      </c>
    </row>
    <row r="170" spans="1:7" ht="15" x14ac:dyDescent="0.25">
      <c r="A170" s="35">
        <f t="shared" si="11"/>
        <v>123</v>
      </c>
      <c r="B170" s="70" t="str">
        <f>'[1]Под 3'!A17</f>
        <v>3/ 123</v>
      </c>
      <c r="C170" s="79" t="s">
        <v>229</v>
      </c>
      <c r="D170" s="202">
        <v>71.7</v>
      </c>
      <c r="E170" s="42">
        <f t="shared" si="14"/>
        <v>40.206225192001895</v>
      </c>
      <c r="F170" s="718">
        <v>5.05</v>
      </c>
      <c r="G170" s="43">
        <f t="shared" si="13"/>
        <v>203.04143721960958</v>
      </c>
    </row>
    <row r="171" spans="1:7" ht="15" x14ac:dyDescent="0.25">
      <c r="A171" s="35">
        <f t="shared" si="11"/>
        <v>124</v>
      </c>
      <c r="B171" s="70" t="str">
        <f>'[1]Под 3'!A18</f>
        <v>3/ 124</v>
      </c>
      <c r="C171" s="94" t="s">
        <v>230</v>
      </c>
      <c r="D171" s="202">
        <v>73</v>
      </c>
      <c r="E171" s="42">
        <f t="shared" si="14"/>
        <v>40.935208354478917</v>
      </c>
      <c r="F171" s="718">
        <v>5.05</v>
      </c>
      <c r="G171" s="43">
        <f t="shared" si="13"/>
        <v>206.72280219011853</v>
      </c>
    </row>
    <row r="172" spans="1:7" ht="15" x14ac:dyDescent="0.25">
      <c r="A172" s="35">
        <f t="shared" si="11"/>
        <v>125</v>
      </c>
      <c r="B172" s="70" t="str">
        <f>'[1]Под 3'!A19</f>
        <v>3/ 125</v>
      </c>
      <c r="C172" s="79" t="s">
        <v>231</v>
      </c>
      <c r="D172" s="202">
        <v>119.8</v>
      </c>
      <c r="E172" s="42">
        <f t="shared" si="14"/>
        <v>67.178602203651707</v>
      </c>
      <c r="F172" s="718">
        <v>5.05</v>
      </c>
      <c r="G172" s="43">
        <f t="shared" si="13"/>
        <v>339.2519411284411</v>
      </c>
    </row>
    <row r="173" spans="1:7" ht="15" x14ac:dyDescent="0.25">
      <c r="A173" s="35">
        <f t="shared" si="11"/>
        <v>126</v>
      </c>
      <c r="B173" s="70" t="str">
        <f>'[1]Под 3'!A20</f>
        <v>3/ 126</v>
      </c>
      <c r="C173" s="94" t="s">
        <v>232</v>
      </c>
      <c r="D173" s="202">
        <v>120.8</v>
      </c>
      <c r="E173" s="42">
        <f t="shared" si="14"/>
        <v>67.739358482480185</v>
      </c>
      <c r="F173" s="718">
        <v>5.05</v>
      </c>
      <c r="G173" s="43">
        <f t="shared" si="13"/>
        <v>342.0837603365249</v>
      </c>
    </row>
    <row r="174" spans="1:7" ht="15" x14ac:dyDescent="0.25">
      <c r="A174" s="35">
        <f t="shared" si="11"/>
        <v>127</v>
      </c>
      <c r="B174" s="70" t="str">
        <f>'[1]Под 3'!A21</f>
        <v>3/ 127</v>
      </c>
      <c r="C174" s="94" t="s">
        <v>233</v>
      </c>
      <c r="D174" s="202">
        <v>71.2</v>
      </c>
      <c r="E174" s="42">
        <f t="shared" si="14"/>
        <v>39.925847052587656</v>
      </c>
      <c r="F174" s="718">
        <v>5.05</v>
      </c>
      <c r="G174" s="43">
        <f t="shared" si="13"/>
        <v>201.62552761556765</v>
      </c>
    </row>
    <row r="175" spans="1:7" ht="15" x14ac:dyDescent="0.25">
      <c r="A175" s="35">
        <f t="shared" si="11"/>
        <v>128</v>
      </c>
      <c r="B175" s="70" t="str">
        <f>'[1]Под 3'!A22</f>
        <v>3/ 128</v>
      </c>
      <c r="C175" s="90" t="s">
        <v>234</v>
      </c>
      <c r="D175" s="202">
        <v>72.8</v>
      </c>
      <c r="E175" s="42">
        <f t="shared" si="14"/>
        <v>40.823057098713221</v>
      </c>
      <c r="F175" s="718">
        <v>5.05</v>
      </c>
      <c r="G175" s="43">
        <f t="shared" si="13"/>
        <v>206.15643834850175</v>
      </c>
    </row>
    <row r="176" spans="1:7" ht="15" x14ac:dyDescent="0.25">
      <c r="A176" s="35">
        <f t="shared" si="11"/>
        <v>129</v>
      </c>
      <c r="B176" s="70" t="str">
        <f>'[1]Под 3'!A23</f>
        <v>3/ 129</v>
      </c>
      <c r="C176" s="86" t="s">
        <v>235</v>
      </c>
      <c r="D176" s="202">
        <v>119.5</v>
      </c>
      <c r="E176" s="42">
        <f t="shared" si="14"/>
        <v>67.010375320003149</v>
      </c>
      <c r="F176" s="718">
        <v>5.05</v>
      </c>
      <c r="G176" s="43">
        <f t="shared" si="13"/>
        <v>338.40239536601587</v>
      </c>
    </row>
    <row r="177" spans="1:7" ht="15" x14ac:dyDescent="0.25">
      <c r="A177" s="35">
        <f t="shared" si="11"/>
        <v>130</v>
      </c>
      <c r="B177" s="70" t="str">
        <f>'[1]Под 3'!A24</f>
        <v>3/ 130</v>
      </c>
      <c r="C177" s="86" t="s">
        <v>236</v>
      </c>
      <c r="D177" s="202">
        <v>120.5</v>
      </c>
      <c r="E177" s="42">
        <f t="shared" si="14"/>
        <v>67.571131598831627</v>
      </c>
      <c r="F177" s="718">
        <v>5.05</v>
      </c>
      <c r="G177" s="43">
        <f t="shared" si="13"/>
        <v>341.23421457409972</v>
      </c>
    </row>
    <row r="178" spans="1:7" ht="15" x14ac:dyDescent="0.25">
      <c r="A178" s="35">
        <f>A177+1</f>
        <v>131</v>
      </c>
      <c r="B178" s="70" t="str">
        <f>'[1]Под 3'!A25</f>
        <v>3/ 131</v>
      </c>
      <c r="C178" s="90" t="s">
        <v>237</v>
      </c>
      <c r="D178" s="202">
        <v>75.099999999999994</v>
      </c>
      <c r="E178" s="42">
        <f t="shared" si="14"/>
        <v>42.112796540018714</v>
      </c>
      <c r="F178" s="718">
        <v>5.05</v>
      </c>
      <c r="G178" s="43">
        <f t="shared" si="13"/>
        <v>212.6696225270945</v>
      </c>
    </row>
    <row r="179" spans="1:7" ht="15" x14ac:dyDescent="0.25">
      <c r="A179" s="35">
        <f t="shared" si="11"/>
        <v>132</v>
      </c>
      <c r="B179" s="70" t="str">
        <f>'[1]Под 3'!A26</f>
        <v>3/ 132</v>
      </c>
      <c r="C179" s="86" t="s">
        <v>238</v>
      </c>
      <c r="D179" s="202">
        <v>73.2</v>
      </c>
      <c r="E179" s="42">
        <f t="shared" si="14"/>
        <v>41.047359610244612</v>
      </c>
      <c r="F179" s="718">
        <v>5.05</v>
      </c>
      <c r="G179" s="43">
        <f t="shared" si="13"/>
        <v>207.28916603173528</v>
      </c>
    </row>
    <row r="180" spans="1:7" ht="15" x14ac:dyDescent="0.25">
      <c r="A180" s="35">
        <f t="shared" ref="A180:A237" si="15">A179+1</f>
        <v>133</v>
      </c>
      <c r="B180" s="70" t="str">
        <f>'[1]Под 3'!A27</f>
        <v>3/ 133</v>
      </c>
      <c r="C180" s="90" t="s">
        <v>239</v>
      </c>
      <c r="D180" s="202">
        <v>119.4</v>
      </c>
      <c r="E180" s="42">
        <f t="shared" si="14"/>
        <v>66.954299692120301</v>
      </c>
      <c r="F180" s="718">
        <v>5.05</v>
      </c>
      <c r="G180" s="43">
        <f t="shared" si="13"/>
        <v>338.11921344520749</v>
      </c>
    </row>
    <row r="181" spans="1:7" ht="15" x14ac:dyDescent="0.25">
      <c r="A181" s="35">
        <f t="shared" si="15"/>
        <v>134</v>
      </c>
      <c r="B181" s="70" t="str">
        <f>'[1]Под 3'!A28</f>
        <v>3/ 134</v>
      </c>
      <c r="C181" s="79" t="s">
        <v>240</v>
      </c>
      <c r="D181" s="202">
        <v>120.6</v>
      </c>
      <c r="E181" s="42">
        <f t="shared" si="14"/>
        <v>67.627207226714475</v>
      </c>
      <c r="F181" s="718">
        <v>5.05</v>
      </c>
      <c r="G181" s="43">
        <f t="shared" si="13"/>
        <v>341.5173964949081</v>
      </c>
    </row>
    <row r="182" spans="1:7" ht="15" x14ac:dyDescent="0.25">
      <c r="A182" s="35">
        <f t="shared" si="15"/>
        <v>135</v>
      </c>
      <c r="B182" s="70" t="str">
        <f>'[1]Под 3'!A29</f>
        <v>3/ 135</v>
      </c>
      <c r="C182" s="95" t="s">
        <v>241</v>
      </c>
      <c r="D182" s="202">
        <v>73.5</v>
      </c>
      <c r="E182" s="42">
        <f t="shared" si="14"/>
        <v>41.215586493893156</v>
      </c>
      <c r="F182" s="718">
        <v>5.05</v>
      </c>
      <c r="G182" s="43">
        <f t="shared" si="13"/>
        <v>208.13871179416043</v>
      </c>
    </row>
    <row r="183" spans="1:7" ht="15" x14ac:dyDescent="0.25">
      <c r="A183" s="35">
        <f t="shared" si="15"/>
        <v>136</v>
      </c>
      <c r="B183" s="70" t="str">
        <f>'[1]Под 3'!A30</f>
        <v>3/ 136</v>
      </c>
      <c r="C183" s="94" t="s">
        <v>242</v>
      </c>
      <c r="D183" s="202">
        <v>72.900000000000006</v>
      </c>
      <c r="E183" s="42">
        <f t="shared" si="14"/>
        <v>40.879132726596069</v>
      </c>
      <c r="F183" s="718">
        <v>5.05</v>
      </c>
      <c r="G183" s="43">
        <f t="shared" si="13"/>
        <v>206.43962026931015</v>
      </c>
    </row>
    <row r="184" spans="1:7" ht="15" x14ac:dyDescent="0.25">
      <c r="A184" s="35">
        <f t="shared" si="15"/>
        <v>137</v>
      </c>
      <c r="B184" s="70" t="str">
        <f>'[1]Под 3'!A31</f>
        <v>3/ 137</v>
      </c>
      <c r="C184" s="96" t="s">
        <v>243</v>
      </c>
      <c r="D184" s="202">
        <v>179.7</v>
      </c>
      <c r="E184" s="42">
        <f t="shared" si="14"/>
        <v>100.76790330547753</v>
      </c>
      <c r="F184" s="718">
        <v>5.05</v>
      </c>
      <c r="G184" s="43">
        <f t="shared" si="13"/>
        <v>508.87791169266154</v>
      </c>
    </row>
    <row r="185" spans="1:7" ht="15" x14ac:dyDescent="0.25">
      <c r="A185" s="35">
        <f t="shared" si="15"/>
        <v>138</v>
      </c>
      <c r="B185" s="70" t="str">
        <f>'[1]Под 4 и 5'!A7</f>
        <v>4/ 138</v>
      </c>
      <c r="C185" s="79" t="s">
        <v>244</v>
      </c>
      <c r="D185" s="206">
        <v>106.2</v>
      </c>
      <c r="E185" s="42">
        <f t="shared" si="14"/>
        <v>59.552316811584404</v>
      </c>
      <c r="F185" s="718">
        <v>5.05</v>
      </c>
      <c r="G185" s="43">
        <f t="shared" si="13"/>
        <v>300.73919989850123</v>
      </c>
    </row>
    <row r="186" spans="1:7" ht="15" x14ac:dyDescent="0.25">
      <c r="A186" s="35">
        <f t="shared" si="15"/>
        <v>139</v>
      </c>
      <c r="B186" s="70" t="str">
        <f>'[1]Под 4 и 5'!A8</f>
        <v>4/ 139</v>
      </c>
      <c r="C186" s="94" t="s">
        <v>245</v>
      </c>
      <c r="D186" s="202">
        <f>72.7</f>
        <v>72.7</v>
      </c>
      <c r="E186" s="42">
        <f t="shared" si="14"/>
        <v>40.766981470830373</v>
      </c>
      <c r="F186" s="718">
        <v>5.05</v>
      </c>
      <c r="G186" s="43">
        <f t="shared" si="13"/>
        <v>205.87325642769338</v>
      </c>
    </row>
    <row r="187" spans="1:7" ht="15" x14ac:dyDescent="0.25">
      <c r="A187" s="35">
        <f t="shared" si="15"/>
        <v>140</v>
      </c>
      <c r="B187" s="70" t="str">
        <f>'[1]Под 4 и 5'!A9</f>
        <v>4/ 140</v>
      </c>
      <c r="C187" s="94" t="s">
        <v>246</v>
      </c>
      <c r="D187" s="202">
        <v>48.8</v>
      </c>
      <c r="E187" s="42">
        <f t="shared" si="14"/>
        <v>27.364906406829739</v>
      </c>
      <c r="F187" s="718">
        <v>5.05</v>
      </c>
      <c r="G187" s="43">
        <f t="shared" si="13"/>
        <v>138.19277735449018</v>
      </c>
    </row>
    <row r="188" spans="1:7" ht="15" x14ac:dyDescent="0.25">
      <c r="A188" s="35">
        <f t="shared" si="15"/>
        <v>141</v>
      </c>
      <c r="B188" s="70" t="str">
        <f>'[1]Под 4 и 5'!A10</f>
        <v>4/ 141</v>
      </c>
      <c r="C188" s="90" t="s">
        <v>247</v>
      </c>
      <c r="D188" s="202">
        <v>50.9</v>
      </c>
      <c r="E188" s="42">
        <f t="shared" si="14"/>
        <v>28.542494592369543</v>
      </c>
      <c r="F188" s="718">
        <v>5.05</v>
      </c>
      <c r="G188" s="43">
        <f t="shared" si="13"/>
        <v>144.13959769146618</v>
      </c>
    </row>
    <row r="189" spans="1:7" ht="15" x14ac:dyDescent="0.25">
      <c r="A189" s="35">
        <f t="shared" si="15"/>
        <v>142</v>
      </c>
      <c r="B189" s="70" t="str">
        <f>'[1]Под 4 и 5'!A11</f>
        <v>4/ 142-эт.3</v>
      </c>
      <c r="C189" s="86" t="s">
        <v>219</v>
      </c>
      <c r="D189" s="202">
        <v>57.9</v>
      </c>
      <c r="E189" s="42">
        <f t="shared" si="14"/>
        <v>32.46778854416889</v>
      </c>
      <c r="F189" s="718">
        <v>5.05</v>
      </c>
      <c r="G189" s="43">
        <f t="shared" si="13"/>
        <v>163.96233214805289</v>
      </c>
    </row>
    <row r="190" spans="1:7" ht="15" x14ac:dyDescent="0.25">
      <c r="A190" s="35">
        <f t="shared" si="15"/>
        <v>143</v>
      </c>
      <c r="B190" s="70" t="str">
        <f>'[1]Под 4 и 5'!A12</f>
        <v>4/ 143</v>
      </c>
      <c r="C190" s="86" t="s">
        <v>248</v>
      </c>
      <c r="D190" s="202">
        <v>106.2</v>
      </c>
      <c r="E190" s="42">
        <f t="shared" si="14"/>
        <v>59.552316811584404</v>
      </c>
      <c r="F190" s="718">
        <v>5.05</v>
      </c>
      <c r="G190" s="43">
        <f t="shared" si="13"/>
        <v>300.73919989850123</v>
      </c>
    </row>
    <row r="191" spans="1:7" ht="15" x14ac:dyDescent="0.25">
      <c r="A191" s="35">
        <f t="shared" si="15"/>
        <v>144</v>
      </c>
      <c r="B191" s="70" t="str">
        <f>'[1]Под 4 и 5'!A13</f>
        <v>4/ 144</v>
      </c>
      <c r="C191" s="90" t="s">
        <v>249</v>
      </c>
      <c r="D191" s="202">
        <v>73.599999999999994</v>
      </c>
      <c r="E191" s="42">
        <f t="shared" si="14"/>
        <v>41.271662121776004</v>
      </c>
      <c r="F191" s="718">
        <v>5.05</v>
      </c>
      <c r="G191" s="43">
        <f t="shared" si="13"/>
        <v>208.4218937149688</v>
      </c>
    </row>
    <row r="192" spans="1:7" ht="15" x14ac:dyDescent="0.25">
      <c r="A192" s="35">
        <f t="shared" si="15"/>
        <v>145</v>
      </c>
      <c r="B192" s="70" t="str">
        <f>'[1]Под 4 и 5'!A14</f>
        <v>4/ 145</v>
      </c>
      <c r="C192" s="86" t="s">
        <v>250</v>
      </c>
      <c r="D192" s="202">
        <v>73.900000000000006</v>
      </c>
      <c r="E192" s="42">
        <f t="shared" ref="E192:E223" si="16">D192/$A$5*$E$4</f>
        <v>41.439889005424547</v>
      </c>
      <c r="F192" s="718">
        <v>5.05</v>
      </c>
      <c r="G192" s="43">
        <f t="shared" si="13"/>
        <v>209.27143947739395</v>
      </c>
    </row>
    <row r="193" spans="1:7" ht="15" x14ac:dyDescent="0.25">
      <c r="A193" s="35">
        <f t="shared" si="15"/>
        <v>146</v>
      </c>
      <c r="B193" s="70" t="str">
        <f>'[1]Под 4 и 5'!A15</f>
        <v>4/ 146</v>
      </c>
      <c r="C193" s="86" t="s">
        <v>251</v>
      </c>
      <c r="D193" s="202">
        <v>105.6</v>
      </c>
      <c r="E193" s="42">
        <f t="shared" si="16"/>
        <v>59.215863044287303</v>
      </c>
      <c r="F193" s="718">
        <v>5.05</v>
      </c>
      <c r="G193" s="43">
        <f t="shared" si="13"/>
        <v>299.04010837365087</v>
      </c>
    </row>
    <row r="194" spans="1:7" ht="15" x14ac:dyDescent="0.25">
      <c r="A194" s="35">
        <f t="shared" si="15"/>
        <v>147</v>
      </c>
      <c r="B194" s="70" t="str">
        <f>'[1]Под 4 и 5'!A16</f>
        <v>4/ 147</v>
      </c>
      <c r="C194" s="90" t="s">
        <v>252</v>
      </c>
      <c r="D194" s="202">
        <v>104.5</v>
      </c>
      <c r="E194" s="42">
        <f t="shared" si="16"/>
        <v>58.599031137575984</v>
      </c>
      <c r="F194" s="718">
        <v>5.05</v>
      </c>
      <c r="G194" s="43">
        <f t="shared" si="13"/>
        <v>295.92510724475869</v>
      </c>
    </row>
    <row r="195" spans="1:7" ht="15" x14ac:dyDescent="0.25">
      <c r="A195" s="35">
        <f t="shared" si="15"/>
        <v>148</v>
      </c>
      <c r="B195" s="70" t="str">
        <f>'[1]Под 4 и 5'!A17</f>
        <v>4/ 148</v>
      </c>
      <c r="C195" s="79" t="s">
        <v>253</v>
      </c>
      <c r="D195" s="202">
        <v>73.8</v>
      </c>
      <c r="E195" s="42">
        <f t="shared" si="16"/>
        <v>41.383813377541699</v>
      </c>
      <c r="F195" s="718">
        <v>5.05</v>
      </c>
      <c r="G195" s="43">
        <f t="shared" si="13"/>
        <v>208.98825755658558</v>
      </c>
    </row>
    <row r="196" spans="1:7" ht="15" x14ac:dyDescent="0.25">
      <c r="A196" s="35">
        <f t="shared" si="15"/>
        <v>149</v>
      </c>
      <c r="B196" s="70" t="str">
        <f>'[1]Под 4 и 5'!A18</f>
        <v>4/ 149</v>
      </c>
      <c r="C196" s="94" t="s">
        <v>254</v>
      </c>
      <c r="D196" s="202">
        <v>74.900000000000006</v>
      </c>
      <c r="E196" s="42">
        <f t="shared" si="16"/>
        <v>42.000645284253025</v>
      </c>
      <c r="F196" s="718">
        <v>5.05</v>
      </c>
      <c r="G196" s="43">
        <f t="shared" si="13"/>
        <v>212.10325868547778</v>
      </c>
    </row>
    <row r="197" spans="1:7" ht="15" x14ac:dyDescent="0.25">
      <c r="A197" s="35">
        <f t="shared" si="15"/>
        <v>150</v>
      </c>
      <c r="B197" s="70" t="str">
        <f>'[1]Под 4 и 5'!A19</f>
        <v>4/ 150</v>
      </c>
      <c r="C197" s="79" t="s">
        <v>255</v>
      </c>
      <c r="D197" s="202">
        <v>105.5</v>
      </c>
      <c r="E197" s="42">
        <f t="shared" si="16"/>
        <v>59.159787416404463</v>
      </c>
      <c r="F197" s="718">
        <v>5.05</v>
      </c>
      <c r="G197" s="43">
        <f t="shared" si="13"/>
        <v>298.75692645284255</v>
      </c>
    </row>
    <row r="198" spans="1:7" ht="15" x14ac:dyDescent="0.25">
      <c r="A198" s="35">
        <f t="shared" si="15"/>
        <v>151</v>
      </c>
      <c r="B198" s="70" t="str">
        <f>'[1]Под 4 и 5'!A20</f>
        <v>4/ 151</v>
      </c>
      <c r="C198" s="94" t="s">
        <v>256</v>
      </c>
      <c r="D198" s="202">
        <v>106.3</v>
      </c>
      <c r="E198" s="42">
        <f t="shared" si="16"/>
        <v>59.608392439467245</v>
      </c>
      <c r="F198" s="718">
        <v>5.05</v>
      </c>
      <c r="G198" s="43">
        <f t="shared" si="13"/>
        <v>301.0223818193096</v>
      </c>
    </row>
    <row r="199" spans="1:7" ht="15" x14ac:dyDescent="0.25">
      <c r="A199" s="35">
        <f t="shared" si="15"/>
        <v>152</v>
      </c>
      <c r="B199" s="70" t="str">
        <f>'[1]Под 4 и 5'!A21</f>
        <v>4/ 152</v>
      </c>
      <c r="C199" s="94" t="s">
        <v>257</v>
      </c>
      <c r="D199" s="202">
        <v>74.900000000000006</v>
      </c>
      <c r="E199" s="42">
        <f t="shared" si="16"/>
        <v>42.000645284253025</v>
      </c>
      <c r="F199" s="718">
        <v>5.05</v>
      </c>
      <c r="G199" s="43">
        <f t="shared" si="13"/>
        <v>212.10325868547778</v>
      </c>
    </row>
    <row r="200" spans="1:7" ht="15" x14ac:dyDescent="0.25">
      <c r="A200" s="35">
        <f t="shared" si="15"/>
        <v>153</v>
      </c>
      <c r="B200" s="70" t="str">
        <f>'[1]Под 4 и 5'!A22</f>
        <v>4/ 153</v>
      </c>
      <c r="C200" s="90" t="s">
        <v>258</v>
      </c>
      <c r="D200" s="202">
        <v>78.599999999999994</v>
      </c>
      <c r="E200" s="42">
        <f t="shared" si="16"/>
        <v>44.075443515918394</v>
      </c>
      <c r="F200" s="718">
        <v>5.05</v>
      </c>
      <c r="G200" s="43">
        <f t="shared" si="13"/>
        <v>222.58098975538789</v>
      </c>
    </row>
    <row r="201" spans="1:7" ht="15" x14ac:dyDescent="0.25">
      <c r="A201" s="35">
        <f t="shared" si="15"/>
        <v>154</v>
      </c>
      <c r="B201" s="70" t="str">
        <f>'[1]Под 4 и 5'!A23</f>
        <v>4/ 154</v>
      </c>
      <c r="C201" s="86" t="s">
        <v>259</v>
      </c>
      <c r="D201" s="202">
        <v>105</v>
      </c>
      <c r="E201" s="42">
        <f t="shared" si="16"/>
        <v>58.879409276990224</v>
      </c>
      <c r="F201" s="718">
        <v>5.05</v>
      </c>
      <c r="G201" s="43">
        <f t="shared" si="13"/>
        <v>297.34101684880062</v>
      </c>
    </row>
    <row r="202" spans="1:7" ht="15" x14ac:dyDescent="0.25">
      <c r="A202" s="35">
        <f t="shared" si="15"/>
        <v>155</v>
      </c>
      <c r="B202" s="70" t="str">
        <f>'[1]Под 4 и 5'!A24</f>
        <v>4/ 155</v>
      </c>
      <c r="C202" s="86" t="s">
        <v>260</v>
      </c>
      <c r="D202" s="202">
        <f>106.3</f>
        <v>106.3</v>
      </c>
      <c r="E202" s="42">
        <f t="shared" si="16"/>
        <v>59.608392439467245</v>
      </c>
      <c r="F202" s="718">
        <v>5.05</v>
      </c>
      <c r="G202" s="43">
        <f t="shared" si="13"/>
        <v>301.0223818193096</v>
      </c>
    </row>
    <row r="203" spans="1:7" ht="15" x14ac:dyDescent="0.25">
      <c r="A203" s="35">
        <f t="shared" si="15"/>
        <v>156</v>
      </c>
      <c r="B203" s="70" t="str">
        <f>'[1]Под 4 и 5'!A25</f>
        <v>4/ 156</v>
      </c>
      <c r="C203" s="90" t="s">
        <v>261</v>
      </c>
      <c r="D203" s="202">
        <v>73.599999999999994</v>
      </c>
      <c r="E203" s="42">
        <f t="shared" si="16"/>
        <v>41.271662121776004</v>
      </c>
      <c r="F203" s="718">
        <v>5.05</v>
      </c>
      <c r="G203" s="43">
        <f t="shared" si="13"/>
        <v>208.4218937149688</v>
      </c>
    </row>
    <row r="204" spans="1:7" ht="15" x14ac:dyDescent="0.25">
      <c r="A204" s="35">
        <f t="shared" si="15"/>
        <v>157</v>
      </c>
      <c r="B204" s="70" t="str">
        <f>'[1]Под 4 и 5'!A26</f>
        <v>4/ 157</v>
      </c>
      <c r="C204" s="90" t="s">
        <v>262</v>
      </c>
      <c r="D204" s="202">
        <v>68.3</v>
      </c>
      <c r="E204" s="42">
        <f t="shared" si="16"/>
        <v>38.29965384398507</v>
      </c>
      <c r="F204" s="718">
        <v>5.05</v>
      </c>
      <c r="G204" s="43">
        <f t="shared" si="13"/>
        <v>193.41325191212459</v>
      </c>
    </row>
    <row r="205" spans="1:7" ht="15" x14ac:dyDescent="0.25">
      <c r="A205" s="35">
        <f t="shared" si="15"/>
        <v>158</v>
      </c>
      <c r="B205" s="70" t="str">
        <f>'[1]Под 4 и 5'!A27</f>
        <v>4/ 158</v>
      </c>
      <c r="C205" s="79" t="s">
        <v>167</v>
      </c>
      <c r="D205" s="202">
        <v>110.2</v>
      </c>
      <c r="E205" s="42">
        <f t="shared" si="16"/>
        <v>61.79534192689831</v>
      </c>
      <c r="F205" s="718">
        <v>5.05</v>
      </c>
      <c r="G205" s="43">
        <f t="shared" si="13"/>
        <v>312.06647673083643</v>
      </c>
    </row>
    <row r="206" spans="1:7" ht="15" x14ac:dyDescent="0.25">
      <c r="A206" s="35">
        <f t="shared" si="15"/>
        <v>159</v>
      </c>
      <c r="B206" s="70" t="str">
        <f>'[1]Под 4 и 5'!A28</f>
        <v>4/ 159</v>
      </c>
      <c r="C206" s="94" t="s">
        <v>263</v>
      </c>
      <c r="D206" s="202">
        <v>106.1</v>
      </c>
      <c r="E206" s="42">
        <f t="shared" si="16"/>
        <v>59.496241183701542</v>
      </c>
      <c r="F206" s="718">
        <v>5.05</v>
      </c>
      <c r="G206" s="43">
        <f t="shared" si="13"/>
        <v>300.4560179776928</v>
      </c>
    </row>
    <row r="207" spans="1:7" ht="15" x14ac:dyDescent="0.25">
      <c r="A207" s="35">
        <f t="shared" si="15"/>
        <v>160</v>
      </c>
      <c r="B207" s="70" t="str">
        <f>'[1]Под 4 и 5'!A29</f>
        <v>4/ 160</v>
      </c>
      <c r="C207" s="94" t="s">
        <v>264</v>
      </c>
      <c r="D207" s="202">
        <v>76.5</v>
      </c>
      <c r="E207" s="42">
        <f t="shared" si="16"/>
        <v>42.89785533037859</v>
      </c>
      <c r="F207" s="718">
        <v>5.05</v>
      </c>
      <c r="G207" s="43">
        <f t="shared" si="13"/>
        <v>216.63416941841189</v>
      </c>
    </row>
    <row r="208" spans="1:7" ht="15" x14ac:dyDescent="0.25">
      <c r="A208" s="35">
        <f t="shared" si="15"/>
        <v>161</v>
      </c>
      <c r="B208" s="70" t="str">
        <f>'[1]Под 4 и 5'!A30</f>
        <v>4/ 161</v>
      </c>
      <c r="C208" s="90" t="s">
        <v>265</v>
      </c>
      <c r="D208" s="202">
        <v>76</v>
      </c>
      <c r="E208" s="42">
        <f t="shared" si="16"/>
        <v>42.617477190964351</v>
      </c>
      <c r="F208" s="718">
        <v>5.05</v>
      </c>
      <c r="G208" s="43">
        <f t="shared" si="13"/>
        <v>215.21825981436996</v>
      </c>
    </row>
    <row r="209" spans="1:7" ht="15" x14ac:dyDescent="0.25">
      <c r="A209" s="35">
        <f t="shared" si="15"/>
        <v>162</v>
      </c>
      <c r="B209" s="70" t="str">
        <f>'[1]Под 4 и 5'!A31</f>
        <v>4/ 162</v>
      </c>
      <c r="C209" s="85" t="s">
        <v>266</v>
      </c>
      <c r="D209" s="202">
        <v>105.5</v>
      </c>
      <c r="E209" s="42">
        <f t="shared" si="16"/>
        <v>59.159787416404463</v>
      </c>
      <c r="F209" s="718">
        <v>5.05</v>
      </c>
      <c r="G209" s="43">
        <f t="shared" si="13"/>
        <v>298.75692645284255</v>
      </c>
    </row>
    <row r="210" spans="1:7" ht="15" x14ac:dyDescent="0.25">
      <c r="A210" s="35">
        <f t="shared" si="15"/>
        <v>163</v>
      </c>
      <c r="B210" s="70" t="str">
        <f>'[1]Под 4 и 5'!A32</f>
        <v>5/ 163</v>
      </c>
      <c r="C210" s="85" t="s">
        <v>267</v>
      </c>
      <c r="D210" s="206">
        <v>106.9</v>
      </c>
      <c r="E210" s="42">
        <f t="shared" si="16"/>
        <v>59.944846206764332</v>
      </c>
      <c r="F210" s="718">
        <v>5.05</v>
      </c>
      <c r="G210" s="43">
        <f t="shared" si="13"/>
        <v>302.72147334415985</v>
      </c>
    </row>
    <row r="211" spans="1:7" ht="15" x14ac:dyDescent="0.25">
      <c r="A211" s="35">
        <f t="shared" si="15"/>
        <v>164</v>
      </c>
      <c r="B211" s="70" t="str">
        <f>'[1]Под 4 и 5'!A33</f>
        <v>5/ 164</v>
      </c>
      <c r="C211" s="146" t="s">
        <v>267</v>
      </c>
      <c r="D211" s="202">
        <v>76.2</v>
      </c>
      <c r="E211" s="42">
        <f t="shared" si="16"/>
        <v>42.729628446730054</v>
      </c>
      <c r="F211" s="718">
        <v>5.05</v>
      </c>
      <c r="G211" s="43">
        <f t="shared" si="13"/>
        <v>215.78462365598676</v>
      </c>
    </row>
    <row r="212" spans="1:7" ht="15" x14ac:dyDescent="0.25">
      <c r="A212" s="35">
        <f t="shared" si="15"/>
        <v>165</v>
      </c>
      <c r="B212" s="70" t="str">
        <f>'[1]Под 4 и 5'!A34</f>
        <v>5/ 165</v>
      </c>
      <c r="C212" s="94" t="s">
        <v>963</v>
      </c>
      <c r="D212" s="202">
        <v>73.400000000000006</v>
      </c>
      <c r="E212" s="42">
        <f t="shared" si="16"/>
        <v>41.159510866010308</v>
      </c>
      <c r="F212" s="718">
        <v>5.05</v>
      </c>
      <c r="G212" s="43">
        <f t="shared" si="13"/>
        <v>207.85552987335205</v>
      </c>
    </row>
    <row r="213" spans="1:7" ht="15" x14ac:dyDescent="0.25">
      <c r="A213" s="35">
        <f t="shared" si="15"/>
        <v>166</v>
      </c>
      <c r="B213" s="70" t="str">
        <f>'[1]Под 4 и 5'!A35</f>
        <v>5/ 166</v>
      </c>
      <c r="C213" s="147" t="s">
        <v>268</v>
      </c>
      <c r="D213" s="202">
        <v>109.2</v>
      </c>
      <c r="E213" s="42">
        <f t="shared" si="16"/>
        <v>61.234585648069832</v>
      </c>
      <c r="F213" s="718">
        <v>5.05</v>
      </c>
      <c r="G213" s="43">
        <f t="shared" ref="G213:G237" si="17">E213*F213</f>
        <v>309.23465752275263</v>
      </c>
    </row>
    <row r="214" spans="1:7" ht="15" x14ac:dyDescent="0.25">
      <c r="A214" s="35">
        <f t="shared" si="15"/>
        <v>167</v>
      </c>
      <c r="B214" s="70" t="str">
        <f>'[1]Под 4 и 5'!A36</f>
        <v>5/ 167</v>
      </c>
      <c r="C214" s="86" t="s">
        <v>269</v>
      </c>
      <c r="D214" s="202">
        <v>107.2</v>
      </c>
      <c r="E214" s="42">
        <f t="shared" si="16"/>
        <v>60.113073090412875</v>
      </c>
      <c r="F214" s="718">
        <v>5.05</v>
      </c>
      <c r="G214" s="43">
        <f t="shared" si="17"/>
        <v>303.57101910658503</v>
      </c>
    </row>
    <row r="215" spans="1:7" ht="15" x14ac:dyDescent="0.25">
      <c r="A215" s="35">
        <f t="shared" si="15"/>
        <v>168</v>
      </c>
      <c r="B215" s="70" t="str">
        <f>'[1]Под 4 и 5'!A37</f>
        <v>5/ 168</v>
      </c>
      <c r="C215" s="86" t="s">
        <v>958</v>
      </c>
      <c r="D215" s="202">
        <v>76.599999999999994</v>
      </c>
      <c r="E215" s="42">
        <f t="shared" si="16"/>
        <v>42.953930958261431</v>
      </c>
      <c r="F215" s="718">
        <v>5.05</v>
      </c>
      <c r="G215" s="43">
        <f t="shared" si="17"/>
        <v>216.9173513392202</v>
      </c>
    </row>
    <row r="216" spans="1:7" ht="15" x14ac:dyDescent="0.25">
      <c r="A216" s="35">
        <f t="shared" si="15"/>
        <v>169</v>
      </c>
      <c r="B216" s="70" t="str">
        <f>'[1]Под 4 и 5'!A38</f>
        <v>5/ 169</v>
      </c>
      <c r="C216" s="90" t="s">
        <v>270</v>
      </c>
      <c r="D216" s="202">
        <v>74.3</v>
      </c>
      <c r="E216" s="42">
        <f t="shared" si="16"/>
        <v>41.664191516955938</v>
      </c>
      <c r="F216" s="718">
        <v>5.05</v>
      </c>
      <c r="G216" s="43">
        <f t="shared" si="17"/>
        <v>210.40416716062748</v>
      </c>
    </row>
    <row r="217" spans="1:7" ht="15" x14ac:dyDescent="0.25">
      <c r="A217" s="35">
        <f t="shared" si="15"/>
        <v>170</v>
      </c>
      <c r="B217" s="70" t="str">
        <f>'[1]Под 4 и 5'!A39</f>
        <v>5/ 170</v>
      </c>
      <c r="C217" s="35" t="s">
        <v>271</v>
      </c>
      <c r="D217" s="202">
        <v>107.6</v>
      </c>
      <c r="E217" s="42">
        <f t="shared" si="16"/>
        <v>60.33737560194426</v>
      </c>
      <c r="F217" s="718">
        <v>5.05</v>
      </c>
      <c r="G217" s="43">
        <f t="shared" si="17"/>
        <v>304.70374678981852</v>
      </c>
    </row>
    <row r="218" spans="1:7" ht="15" x14ac:dyDescent="0.25">
      <c r="A218" s="35">
        <f t="shared" si="15"/>
        <v>171</v>
      </c>
      <c r="B218" s="70" t="str">
        <f>'[1]Под 4 и 5'!A40</f>
        <v>5/ 171</v>
      </c>
      <c r="C218" s="86" t="s">
        <v>272</v>
      </c>
      <c r="D218" s="202">
        <v>107</v>
      </c>
      <c r="E218" s="42">
        <f t="shared" si="16"/>
        <v>60.00092183464718</v>
      </c>
      <c r="F218" s="718">
        <v>5.05</v>
      </c>
      <c r="G218" s="43">
        <f t="shared" si="17"/>
        <v>303.00465526496822</v>
      </c>
    </row>
    <row r="219" spans="1:7" ht="15" x14ac:dyDescent="0.25">
      <c r="A219" s="35">
        <f t="shared" si="15"/>
        <v>172</v>
      </c>
      <c r="B219" s="70" t="str">
        <f>'[1]Под 4 и 5'!A41</f>
        <v>5/ 172</v>
      </c>
      <c r="C219" s="90" t="s">
        <v>273</v>
      </c>
      <c r="D219" s="202">
        <v>76.8</v>
      </c>
      <c r="E219" s="42">
        <f t="shared" si="16"/>
        <v>43.066082214027134</v>
      </c>
      <c r="F219" s="718">
        <v>5.05</v>
      </c>
      <c r="G219" s="43">
        <f t="shared" si="17"/>
        <v>217.48371518083701</v>
      </c>
    </row>
    <row r="220" spans="1:7" ht="15" x14ac:dyDescent="0.25">
      <c r="A220" s="35">
        <f t="shared" si="15"/>
        <v>173</v>
      </c>
      <c r="B220" s="70" t="str">
        <f>'[1]Под 4 и 5'!A42</f>
        <v>5/ 173</v>
      </c>
      <c r="C220" s="79" t="s">
        <v>274</v>
      </c>
      <c r="D220" s="202">
        <v>74.599999999999994</v>
      </c>
      <c r="E220" s="42">
        <f t="shared" si="16"/>
        <v>41.832418400604482</v>
      </c>
      <c r="F220" s="718">
        <v>5.05</v>
      </c>
      <c r="G220" s="43">
        <f t="shared" si="17"/>
        <v>211.25371292305263</v>
      </c>
    </row>
    <row r="221" spans="1:7" ht="15" x14ac:dyDescent="0.25">
      <c r="A221" s="35">
        <f t="shared" si="15"/>
        <v>174</v>
      </c>
      <c r="B221" s="70" t="str">
        <f>'[1]Под 4 и 5'!A43</f>
        <v>5/ 174</v>
      </c>
      <c r="C221" s="94" t="s">
        <v>275</v>
      </c>
      <c r="D221" s="202">
        <v>107.4</v>
      </c>
      <c r="E221" s="42">
        <f t="shared" si="16"/>
        <v>60.225224346178571</v>
      </c>
      <c r="F221" s="718">
        <v>5.05</v>
      </c>
      <c r="G221" s="43">
        <f t="shared" si="17"/>
        <v>304.13738294820178</v>
      </c>
    </row>
    <row r="222" spans="1:7" ht="15" x14ac:dyDescent="0.25">
      <c r="A222" s="35">
        <f t="shared" si="15"/>
        <v>175</v>
      </c>
      <c r="B222" s="70" t="str">
        <f>'[1]Под 4 и 5'!A44</f>
        <v>5/ 175</v>
      </c>
      <c r="C222" s="35" t="s">
        <v>276</v>
      </c>
      <c r="D222" s="202">
        <v>107.4</v>
      </c>
      <c r="E222" s="42">
        <f t="shared" si="16"/>
        <v>60.225224346178571</v>
      </c>
      <c r="F222" s="718">
        <v>5.05</v>
      </c>
      <c r="G222" s="43">
        <f t="shared" si="17"/>
        <v>304.13738294820178</v>
      </c>
    </row>
    <row r="223" spans="1:7" ht="15" x14ac:dyDescent="0.25">
      <c r="A223" s="35">
        <f t="shared" si="15"/>
        <v>176</v>
      </c>
      <c r="B223" s="70" t="str">
        <f>'[1]Под 4 и 5'!A45</f>
        <v>5/ 176</v>
      </c>
      <c r="C223" s="94" t="s">
        <v>277</v>
      </c>
      <c r="D223" s="202">
        <v>76.5</v>
      </c>
      <c r="E223" s="42">
        <f t="shared" si="16"/>
        <v>42.89785533037859</v>
      </c>
      <c r="F223" s="718">
        <v>5.05</v>
      </c>
      <c r="G223" s="43">
        <f t="shared" si="17"/>
        <v>216.63416941841189</v>
      </c>
    </row>
    <row r="224" spans="1:7" ht="15" x14ac:dyDescent="0.25">
      <c r="A224" s="35">
        <f t="shared" si="15"/>
        <v>177</v>
      </c>
      <c r="B224" s="70" t="str">
        <f>'[1]Под 4 и 5'!A46</f>
        <v>5/ 177</v>
      </c>
      <c r="C224" s="94" t="s">
        <v>278</v>
      </c>
      <c r="D224" s="202">
        <v>74.3</v>
      </c>
      <c r="E224" s="42">
        <f t="shared" ref="E224:E237" si="18">D224/$A$5*$E$4</f>
        <v>41.664191516955938</v>
      </c>
      <c r="F224" s="718">
        <v>5.05</v>
      </c>
      <c r="G224" s="43">
        <f t="shared" si="17"/>
        <v>210.40416716062748</v>
      </c>
    </row>
    <row r="225" spans="1:7" ht="15" x14ac:dyDescent="0.25">
      <c r="A225" s="35">
        <f t="shared" si="15"/>
        <v>178</v>
      </c>
      <c r="B225" s="70" t="str">
        <f>'[1]Под 4 и 5'!A47</f>
        <v>5/ 178</v>
      </c>
      <c r="C225" s="90" t="s">
        <v>984</v>
      </c>
      <c r="D225" s="202">
        <f>110.2-2.7</f>
        <v>107.5</v>
      </c>
      <c r="E225" s="42">
        <f t="shared" si="18"/>
        <v>60.281299974061412</v>
      </c>
      <c r="F225" s="718">
        <v>5.05</v>
      </c>
      <c r="G225" s="43">
        <f t="shared" si="17"/>
        <v>304.42056486901009</v>
      </c>
    </row>
    <row r="226" spans="1:7" ht="15" x14ac:dyDescent="0.25">
      <c r="A226" s="35">
        <f t="shared" si="15"/>
        <v>179</v>
      </c>
      <c r="B226" s="70" t="str">
        <f>'[1]Под 4 и 5'!A48</f>
        <v>5/ 179</v>
      </c>
      <c r="C226" s="86" t="s">
        <v>279</v>
      </c>
      <c r="D226" s="202">
        <v>107.1</v>
      </c>
      <c r="E226" s="42">
        <f t="shared" si="18"/>
        <v>60.05699746253002</v>
      </c>
      <c r="F226" s="718">
        <v>5.05</v>
      </c>
      <c r="G226" s="43">
        <f t="shared" si="17"/>
        <v>303.2878371857766</v>
      </c>
    </row>
    <row r="227" spans="1:7" ht="15" x14ac:dyDescent="0.25">
      <c r="A227" s="35">
        <f t="shared" si="15"/>
        <v>180</v>
      </c>
      <c r="B227" s="70" t="str">
        <f>'[1]Под 4 и 5'!A49</f>
        <v>5/ 180</v>
      </c>
      <c r="C227" s="86" t="s">
        <v>280</v>
      </c>
      <c r="D227" s="202">
        <v>76.5</v>
      </c>
      <c r="E227" s="42">
        <f t="shared" si="18"/>
        <v>42.89785533037859</v>
      </c>
      <c r="F227" s="718">
        <v>5.05</v>
      </c>
      <c r="G227" s="43">
        <f t="shared" si="17"/>
        <v>216.63416941841189</v>
      </c>
    </row>
    <row r="228" spans="1:7" ht="15" x14ac:dyDescent="0.25">
      <c r="A228" s="35">
        <f t="shared" si="15"/>
        <v>181</v>
      </c>
      <c r="B228" s="70" t="str">
        <f>'[1]Под 4 и 5'!A50</f>
        <v>5/ 181</v>
      </c>
      <c r="C228" s="86" t="s">
        <v>281</v>
      </c>
      <c r="D228" s="202">
        <f>74.3</f>
        <v>74.3</v>
      </c>
      <c r="E228" s="42">
        <f t="shared" si="18"/>
        <v>41.664191516955938</v>
      </c>
      <c r="F228" s="718">
        <v>5.05</v>
      </c>
      <c r="G228" s="43">
        <f t="shared" si="17"/>
        <v>210.40416716062748</v>
      </c>
    </row>
    <row r="229" spans="1:7" ht="15" x14ac:dyDescent="0.25">
      <c r="A229" s="35">
        <f t="shared" si="15"/>
        <v>182</v>
      </c>
      <c r="B229" s="70" t="str">
        <f>'[1]Под 4 и 5'!A51</f>
        <v>5/ 182</v>
      </c>
      <c r="C229" s="90" t="s">
        <v>282</v>
      </c>
      <c r="D229" s="202">
        <v>107.5</v>
      </c>
      <c r="E229" s="42">
        <f t="shared" si="18"/>
        <v>60.281299974061412</v>
      </c>
      <c r="F229" s="718">
        <v>5.05</v>
      </c>
      <c r="G229" s="43">
        <f t="shared" si="17"/>
        <v>304.42056486901009</v>
      </c>
    </row>
    <row r="230" spans="1:7" ht="15" x14ac:dyDescent="0.25">
      <c r="A230" s="35">
        <f t="shared" si="15"/>
        <v>183</v>
      </c>
      <c r="B230" s="70" t="str">
        <f>'[1]Под 4 и 5'!A52</f>
        <v>5/ 183</v>
      </c>
      <c r="C230" s="79" t="s">
        <v>283</v>
      </c>
      <c r="D230" s="202">
        <v>107.2</v>
      </c>
      <c r="E230" s="42">
        <f t="shared" si="18"/>
        <v>60.113073090412875</v>
      </c>
      <c r="F230" s="718">
        <v>5.05</v>
      </c>
      <c r="G230" s="43">
        <f t="shared" si="17"/>
        <v>303.57101910658503</v>
      </c>
    </row>
    <row r="231" spans="1:7" ht="15" x14ac:dyDescent="0.25">
      <c r="A231" s="35">
        <f t="shared" si="15"/>
        <v>184</v>
      </c>
      <c r="B231" s="70" t="str">
        <f>'[1]Под 4 и 5'!A53</f>
        <v>5/ 184</v>
      </c>
      <c r="C231" s="94" t="s">
        <v>284</v>
      </c>
      <c r="D231" s="202">
        <v>76.7</v>
      </c>
      <c r="E231" s="42">
        <f t="shared" si="18"/>
        <v>43.010006586144286</v>
      </c>
      <c r="F231" s="718">
        <v>5.05</v>
      </c>
      <c r="G231" s="43">
        <f t="shared" si="17"/>
        <v>217.20053326002864</v>
      </c>
    </row>
    <row r="232" spans="1:7" ht="15" x14ac:dyDescent="0.25">
      <c r="A232" s="35">
        <f t="shared" si="15"/>
        <v>185</v>
      </c>
      <c r="B232" s="70" t="str">
        <f>'[1]Под 4 и 5'!A54</f>
        <v>5/ 185</v>
      </c>
      <c r="C232" s="97" t="s">
        <v>285</v>
      </c>
      <c r="D232" s="202">
        <v>74.400000000000006</v>
      </c>
      <c r="E232" s="42">
        <f t="shared" si="18"/>
        <v>41.720267144838786</v>
      </c>
      <c r="F232" s="718">
        <v>5.05</v>
      </c>
      <c r="G232" s="43">
        <f t="shared" si="17"/>
        <v>210.68734908143585</v>
      </c>
    </row>
    <row r="233" spans="1:7" ht="15" x14ac:dyDescent="0.25">
      <c r="A233" s="35">
        <f t="shared" si="15"/>
        <v>186</v>
      </c>
      <c r="B233" s="70" t="s">
        <v>286</v>
      </c>
      <c r="C233" s="98" t="s">
        <v>287</v>
      </c>
      <c r="D233" s="202">
        <v>107.6</v>
      </c>
      <c r="E233" s="42">
        <f t="shared" si="18"/>
        <v>60.33737560194426</v>
      </c>
      <c r="F233" s="718">
        <v>5.05</v>
      </c>
      <c r="G233" s="43">
        <f t="shared" si="17"/>
        <v>304.70374678981852</v>
      </c>
    </row>
    <row r="234" spans="1:7" ht="15" x14ac:dyDescent="0.25">
      <c r="A234" s="35">
        <f t="shared" si="15"/>
        <v>187</v>
      </c>
      <c r="B234" s="70" t="str">
        <f>'[1]Под 4 и 5'!A62</f>
        <v>5/ 187</v>
      </c>
      <c r="C234" s="86" t="s">
        <v>288</v>
      </c>
      <c r="D234" s="202">
        <f>115</f>
        <v>115</v>
      </c>
      <c r="E234" s="42">
        <f t="shared" si="18"/>
        <v>64.486972065275012</v>
      </c>
      <c r="F234" s="718">
        <v>5.05</v>
      </c>
      <c r="G234" s="43">
        <f t="shared" si="17"/>
        <v>325.65920892963879</v>
      </c>
    </row>
    <row r="235" spans="1:7" ht="15" x14ac:dyDescent="0.25">
      <c r="A235" s="35">
        <f t="shared" si="15"/>
        <v>188</v>
      </c>
      <c r="B235" s="70" t="str">
        <f>'[1]Под 4 и 5'!A63</f>
        <v>5/ 188</v>
      </c>
      <c r="C235" s="79" t="s">
        <v>289</v>
      </c>
      <c r="D235" s="202">
        <v>78.099999999999994</v>
      </c>
      <c r="E235" s="42">
        <f t="shared" si="18"/>
        <v>43.795065376504155</v>
      </c>
      <c r="F235" s="718">
        <v>5.05</v>
      </c>
      <c r="G235" s="43">
        <f t="shared" si="17"/>
        <v>221.16508015134599</v>
      </c>
    </row>
    <row r="236" spans="1:7" ht="15" x14ac:dyDescent="0.25">
      <c r="A236" s="35">
        <f t="shared" si="15"/>
        <v>189</v>
      </c>
      <c r="B236" s="70" t="str">
        <f>'[1]Под 4 и 5'!A64</f>
        <v>5/ 189</v>
      </c>
      <c r="C236" s="90" t="s">
        <v>290</v>
      </c>
      <c r="D236" s="202">
        <v>78.599999999999994</v>
      </c>
      <c r="E236" s="42">
        <f t="shared" si="18"/>
        <v>44.075443515918394</v>
      </c>
      <c r="F236" s="718">
        <v>5.05</v>
      </c>
      <c r="G236" s="43">
        <f t="shared" si="17"/>
        <v>222.58098975538789</v>
      </c>
    </row>
    <row r="237" spans="1:7" ht="15" x14ac:dyDescent="0.25">
      <c r="A237" s="35">
        <f t="shared" si="15"/>
        <v>190</v>
      </c>
      <c r="B237" s="70" t="str">
        <f>'[1]Под 4 и 5'!A65</f>
        <v>5/ 190</v>
      </c>
      <c r="C237" s="90" t="s">
        <v>291</v>
      </c>
      <c r="D237" s="202">
        <f>112.6</f>
        <v>112.6</v>
      </c>
      <c r="E237" s="42">
        <f t="shared" si="18"/>
        <v>63.141156996086657</v>
      </c>
      <c r="F237" s="718">
        <v>5.05</v>
      </c>
      <c r="G237" s="43">
        <f t="shared" si="17"/>
        <v>318.86284283023758</v>
      </c>
    </row>
    <row r="238" spans="1:7" x14ac:dyDescent="0.2">
      <c r="A238" s="73"/>
      <c r="B238" s="99"/>
      <c r="C238" s="100"/>
      <c r="D238" s="101">
        <f>SUM(D48:D237)</f>
        <v>15221.5</v>
      </c>
      <c r="E238" s="101">
        <f>SUM(E48:E237)</f>
        <v>8535.5516981876845</v>
      </c>
      <c r="F238" s="102"/>
      <c r="G238" s="321">
        <f>SUM(G48:G237)</f>
        <v>43104.536075847776</v>
      </c>
    </row>
    <row r="239" spans="1:7" x14ac:dyDescent="0.2">
      <c r="C239" t="s">
        <v>1016</v>
      </c>
      <c r="D239" s="37">
        <f>D238+D36</f>
        <v>16565.2</v>
      </c>
      <c r="E239" s="37">
        <f>E238+E36</f>
        <v>9289.0399100495106</v>
      </c>
      <c r="G239" s="322">
        <f>G238+G36</f>
        <v>46909.651545749999</v>
      </c>
    </row>
    <row r="240" spans="1:7" x14ac:dyDescent="0.2">
      <c r="E240" s="103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</sheetData>
  <customSheetViews>
    <customSheetView guid="{59BB3A05-2517-4212-B4B0-766CE27362F6}" fitToPage="1" state="hidden">
      <selection activeCell="B7" sqref="B7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1"/>
      <headerFooter alignWithMargins="0"/>
    </customSheetView>
    <customSheetView guid="{11E80AD0-6AA7-470D-8311-11AF96F196E5}" fitToPage="1" state="hidden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2"/>
      <headerFooter alignWithMargins="0"/>
    </customSheetView>
    <customSheetView guid="{1298D0A2-0CF6-434E-A6CD-B210E2963ADD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3"/>
      <headerFooter alignWithMargins="0"/>
    </customSheetView>
  </customSheetViews>
  <mergeCells count="6">
    <mergeCell ref="A9:D9"/>
    <mergeCell ref="A11:D11"/>
    <mergeCell ref="A1:E1"/>
    <mergeCell ref="A4:B4"/>
    <mergeCell ref="A2:E2"/>
    <mergeCell ref="A3:E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tToHeight="8" orientation="portrait" r:id="rId4"/>
  <headerFooter alignWithMargins="0"/>
  <ignoredErrors>
    <ignoredError sqref="E36 G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7" workbookViewId="0">
      <selection activeCell="I12" sqref="I12"/>
    </sheetView>
  </sheetViews>
  <sheetFormatPr defaultRowHeight="12.75" x14ac:dyDescent="0.2"/>
  <cols>
    <col min="1" max="1" width="6.5703125" customWidth="1"/>
    <col min="2" max="2" width="32.85546875" customWidth="1"/>
    <col min="3" max="3" width="18.85546875" customWidth="1"/>
    <col min="4" max="4" width="15.7109375" style="37" customWidth="1"/>
    <col min="5" max="5" width="17.42578125" customWidth="1"/>
    <col min="6" max="6" width="10.140625" customWidth="1"/>
    <col min="7" max="7" width="13.5703125" customWidth="1"/>
  </cols>
  <sheetData>
    <row r="1" spans="1:7" ht="21" customHeight="1" x14ac:dyDescent="0.2">
      <c r="A1" s="877"/>
      <c r="B1" s="877"/>
      <c r="C1" s="877"/>
      <c r="D1" s="877"/>
      <c r="E1" s="877"/>
    </row>
    <row r="2" spans="1:7" ht="41.25" customHeight="1" x14ac:dyDescent="0.2">
      <c r="A2" s="884" t="s">
        <v>1025</v>
      </c>
      <c r="B2" s="884"/>
      <c r="C2" s="884"/>
      <c r="D2" s="884"/>
      <c r="E2" s="884"/>
    </row>
    <row r="3" spans="1:7" ht="16.5" customHeight="1" x14ac:dyDescent="0.2">
      <c r="A3" s="880" t="s">
        <v>1424</v>
      </c>
      <c r="B3" s="880"/>
      <c r="C3" s="880"/>
      <c r="D3" s="880"/>
      <c r="E3" s="880"/>
    </row>
    <row r="4" spans="1:7" ht="15" x14ac:dyDescent="0.35">
      <c r="A4" s="878" t="s">
        <v>1426</v>
      </c>
      <c r="B4" s="878"/>
      <c r="C4" s="369"/>
      <c r="D4" s="369"/>
      <c r="E4" s="369">
        <v>24861.41</v>
      </c>
    </row>
    <row r="5" spans="1:7" ht="15" x14ac:dyDescent="0.25">
      <c r="A5" s="375">
        <v>44335.5</v>
      </c>
      <c r="B5" s="370" t="s">
        <v>2004</v>
      </c>
      <c r="C5" s="291"/>
      <c r="D5" s="291"/>
      <c r="E5" s="290"/>
      <c r="F5" s="133"/>
    </row>
    <row r="6" spans="1:7" ht="15" x14ac:dyDescent="0.25">
      <c r="A6" s="370" t="s">
        <v>1425</v>
      </c>
      <c r="B6" s="292">
        <f>E4*5.05/A5</f>
        <v>2.8318192080838154</v>
      </c>
      <c r="C6" s="291" t="s">
        <v>1027</v>
      </c>
      <c r="D6" s="291"/>
      <c r="E6" s="290"/>
      <c r="F6" s="133"/>
    </row>
    <row r="7" spans="1:7" ht="26.25" customHeight="1" x14ac:dyDescent="0.25">
      <c r="B7" s="36"/>
      <c r="C7" s="294" t="s">
        <v>2000</v>
      </c>
    </row>
    <row r="8" spans="1:7" s="34" customFormat="1" ht="25.5" x14ac:dyDescent="0.2">
      <c r="A8" s="33" t="s">
        <v>23</v>
      </c>
      <c r="B8" s="38" t="s">
        <v>24</v>
      </c>
      <c r="C8" s="38"/>
      <c r="D8" s="33" t="s">
        <v>26</v>
      </c>
      <c r="E8" s="39" t="s">
        <v>25</v>
      </c>
      <c r="F8" s="33" t="s">
        <v>1019</v>
      </c>
      <c r="G8" s="33" t="s">
        <v>1020</v>
      </c>
    </row>
    <row r="9" spans="1:7" ht="15.75" thickBot="1" x14ac:dyDescent="0.3">
      <c r="A9" s="35"/>
      <c r="B9" s="55" t="s">
        <v>82</v>
      </c>
      <c r="C9" s="140"/>
      <c r="D9" s="40"/>
      <c r="E9" s="56"/>
      <c r="F9" s="53"/>
      <c r="G9" s="213"/>
    </row>
    <row r="10" spans="1:7" ht="15.75" thickTop="1" x14ac:dyDescent="0.25">
      <c r="A10" s="35">
        <v>1</v>
      </c>
      <c r="B10" s="57" t="s">
        <v>83</v>
      </c>
      <c r="C10" s="58" t="s">
        <v>84</v>
      </c>
      <c r="D10" s="43">
        <v>112.3</v>
      </c>
      <c r="E10" s="42">
        <f>D10/$A$5*$E$4</f>
        <v>62.972930112438114</v>
      </c>
      <c r="F10" s="43">
        <v>5.05</v>
      </c>
      <c r="G10" s="43">
        <f>E10*F10</f>
        <v>318.01329706781246</v>
      </c>
    </row>
    <row r="11" spans="1:7" ht="15.75" thickBot="1" x14ac:dyDescent="0.3">
      <c r="A11" s="35">
        <f t="shared" ref="A11:A26" si="0">A10+1</f>
        <v>2</v>
      </c>
      <c r="B11" s="59" t="s">
        <v>85</v>
      </c>
      <c r="C11" s="60"/>
      <c r="D11" s="43">
        <v>121.6</v>
      </c>
      <c r="E11" s="42">
        <f t="shared" ref="E11:E27" si="1">D11/$A$5*$E$4</f>
        <v>68.187963505542953</v>
      </c>
      <c r="F11" s="43">
        <v>5.05</v>
      </c>
      <c r="G11" s="43">
        <f>E11*F11</f>
        <v>344.3492157029919</v>
      </c>
    </row>
    <row r="12" spans="1:7" ht="16.5" thickTop="1" thickBot="1" x14ac:dyDescent="0.3">
      <c r="A12" s="35">
        <f t="shared" si="0"/>
        <v>3</v>
      </c>
      <c r="B12" s="57" t="s">
        <v>86</v>
      </c>
      <c r="C12" s="58" t="s">
        <v>1028</v>
      </c>
      <c r="D12" s="43">
        <v>215.6</v>
      </c>
      <c r="E12" s="42">
        <f t="shared" si="1"/>
        <v>120.89905371541992</v>
      </c>
      <c r="F12" s="43">
        <v>5.05</v>
      </c>
      <c r="G12" s="43">
        <f t="shared" ref="G12:G26" si="2">E12*F12</f>
        <v>610.54022126287055</v>
      </c>
    </row>
    <row r="13" spans="1:7" ht="16.5" thickTop="1" thickBot="1" x14ac:dyDescent="0.3">
      <c r="A13" s="35">
        <f t="shared" si="0"/>
        <v>4</v>
      </c>
      <c r="B13" s="61" t="s">
        <v>87</v>
      </c>
      <c r="C13" s="58" t="s">
        <v>1028</v>
      </c>
      <c r="D13" s="43">
        <v>228.9</v>
      </c>
      <c r="E13" s="42">
        <f>D13/$A$5*$E$4</f>
        <v>128.35711222383867</v>
      </c>
      <c r="F13" s="43">
        <v>5.05</v>
      </c>
      <c r="G13" s="43">
        <f t="shared" si="2"/>
        <v>648.20341673038524</v>
      </c>
    </row>
    <row r="14" spans="1:7" ht="15.75" thickTop="1" x14ac:dyDescent="0.25">
      <c r="A14" s="35">
        <f>A13+1</f>
        <v>5</v>
      </c>
      <c r="B14" s="62" t="s">
        <v>88</v>
      </c>
      <c r="C14" s="48" t="s">
        <v>89</v>
      </c>
      <c r="D14" s="43">
        <v>104.7</v>
      </c>
      <c r="E14" s="42">
        <f>D14/$A$5*$E$4</f>
        <v>58.711182393341687</v>
      </c>
      <c r="F14" s="43">
        <v>5.05</v>
      </c>
      <c r="G14" s="43">
        <f>E14*F14</f>
        <v>296.4914710863755</v>
      </c>
    </row>
    <row r="15" spans="1:7" ht="15" x14ac:dyDescent="0.25">
      <c r="A15" s="35">
        <f t="shared" si="0"/>
        <v>6</v>
      </c>
      <c r="B15" s="63" t="s">
        <v>90</v>
      </c>
      <c r="C15" s="45" t="s">
        <v>91</v>
      </c>
      <c r="D15" s="43">
        <v>110</v>
      </c>
      <c r="E15" s="42">
        <f t="shared" si="1"/>
        <v>61.683190671132607</v>
      </c>
      <c r="F15" s="43">
        <v>5.05</v>
      </c>
      <c r="G15" s="43">
        <f t="shared" si="2"/>
        <v>311.50011288921968</v>
      </c>
    </row>
    <row r="16" spans="1:7" ht="15" x14ac:dyDescent="0.25">
      <c r="A16" s="35">
        <f t="shared" si="0"/>
        <v>7</v>
      </c>
      <c r="B16" s="64" t="s">
        <v>92</v>
      </c>
      <c r="C16" s="45" t="s">
        <v>93</v>
      </c>
      <c r="D16" s="43">
        <v>125.9</v>
      </c>
      <c r="E16" s="42">
        <f t="shared" si="1"/>
        <v>70.599215504505423</v>
      </c>
      <c r="F16" s="43">
        <v>5.05</v>
      </c>
      <c r="G16" s="43">
        <f t="shared" si="2"/>
        <v>356.52603829775239</v>
      </c>
    </row>
    <row r="17" spans="1:7" ht="15.75" thickBot="1" x14ac:dyDescent="0.3">
      <c r="A17" s="35">
        <f t="shared" si="0"/>
        <v>8</v>
      </c>
      <c r="B17" s="61" t="s">
        <v>94</v>
      </c>
      <c r="C17" s="881" t="s">
        <v>95</v>
      </c>
      <c r="D17" s="43">
        <v>102.1</v>
      </c>
      <c r="E17" s="42">
        <f t="shared" si="1"/>
        <v>57.253216068387637</v>
      </c>
      <c r="F17" s="43">
        <v>5.05</v>
      </c>
      <c r="G17" s="43">
        <f t="shared" si="2"/>
        <v>289.12874114535754</v>
      </c>
    </row>
    <row r="18" spans="1:7" ht="15.75" thickTop="1" x14ac:dyDescent="0.25">
      <c r="A18" s="35">
        <f t="shared" si="0"/>
        <v>9</v>
      </c>
      <c r="B18" s="65" t="s">
        <v>96</v>
      </c>
      <c r="C18" s="882"/>
      <c r="D18" s="43">
        <v>110.6</v>
      </c>
      <c r="E18" s="42">
        <f t="shared" si="1"/>
        <v>62.019644438429694</v>
      </c>
      <c r="F18" s="43">
        <v>5.05</v>
      </c>
      <c r="G18" s="43">
        <f t="shared" si="2"/>
        <v>313.19920441406992</v>
      </c>
    </row>
    <row r="19" spans="1:7" ht="15" x14ac:dyDescent="0.25">
      <c r="A19" s="35">
        <f t="shared" si="0"/>
        <v>10</v>
      </c>
      <c r="B19" s="54" t="s">
        <v>97</v>
      </c>
      <c r="C19" s="45" t="s">
        <v>98</v>
      </c>
      <c r="D19" s="43">
        <v>116.9</v>
      </c>
      <c r="E19" s="42">
        <f t="shared" si="1"/>
        <v>65.55240899504912</v>
      </c>
      <c r="F19" s="43">
        <v>5.05</v>
      </c>
      <c r="G19" s="43">
        <f t="shared" si="2"/>
        <v>331.03966542499802</v>
      </c>
    </row>
    <row r="20" spans="1:7" ht="15" x14ac:dyDescent="0.25">
      <c r="A20" s="35">
        <f t="shared" si="0"/>
        <v>11</v>
      </c>
      <c r="B20" s="55" t="s">
        <v>99</v>
      </c>
      <c r="C20" s="881" t="s">
        <v>100</v>
      </c>
      <c r="D20" s="43">
        <v>129.9</v>
      </c>
      <c r="E20" s="42">
        <f t="shared" si="1"/>
        <v>72.842240619819336</v>
      </c>
      <c r="F20" s="43">
        <v>5.05</v>
      </c>
      <c r="G20" s="43">
        <f t="shared" si="2"/>
        <v>367.85331513008765</v>
      </c>
    </row>
    <row r="21" spans="1:7" ht="15.75" thickBot="1" x14ac:dyDescent="0.3">
      <c r="A21" s="66">
        <f t="shared" si="0"/>
        <v>12</v>
      </c>
      <c r="B21" s="67" t="s">
        <v>101</v>
      </c>
      <c r="C21" s="883"/>
      <c r="D21" s="43">
        <v>105.9</v>
      </c>
      <c r="E21" s="42">
        <f t="shared" si="1"/>
        <v>59.384089927935854</v>
      </c>
      <c r="F21" s="43">
        <v>5.05</v>
      </c>
      <c r="G21" s="43">
        <f t="shared" si="2"/>
        <v>299.88965413607605</v>
      </c>
    </row>
    <row r="22" spans="1:7" ht="16.5" thickTop="1" thickBot="1" x14ac:dyDescent="0.3">
      <c r="A22" s="66">
        <f t="shared" si="0"/>
        <v>13</v>
      </c>
      <c r="B22" s="67" t="s">
        <v>1450</v>
      </c>
      <c r="C22" s="60" t="s">
        <v>1433</v>
      </c>
      <c r="D22" s="43">
        <v>34.9</v>
      </c>
      <c r="E22" s="42">
        <f>D22/$A$5*$E$4</f>
        <v>19.57039413111389</v>
      </c>
      <c r="F22" s="43">
        <v>5.05</v>
      </c>
      <c r="G22" s="43">
        <f t="shared" si="2"/>
        <v>98.830490362125147</v>
      </c>
    </row>
    <row r="23" spans="1:7" ht="16.5" thickTop="1" thickBot="1" x14ac:dyDescent="0.3">
      <c r="A23" s="66">
        <f t="shared" si="0"/>
        <v>14</v>
      </c>
      <c r="B23" s="67" t="s">
        <v>1451</v>
      </c>
      <c r="C23" s="60" t="s">
        <v>1434</v>
      </c>
      <c r="D23" s="43">
        <v>37</v>
      </c>
      <c r="E23" s="42">
        <f>D23/$A$5*$E$4</f>
        <v>20.747982316653697</v>
      </c>
      <c r="F23" s="43">
        <v>5.05</v>
      </c>
      <c r="G23" s="43">
        <f t="shared" si="2"/>
        <v>104.77731069910116</v>
      </c>
    </row>
    <row r="24" spans="1:7" ht="16.5" thickTop="1" thickBot="1" x14ac:dyDescent="0.3">
      <c r="A24" s="66">
        <f t="shared" si="0"/>
        <v>15</v>
      </c>
      <c r="B24" s="67" t="s">
        <v>1452</v>
      </c>
      <c r="C24" s="60" t="s">
        <v>1431</v>
      </c>
      <c r="D24" s="43">
        <v>28.9</v>
      </c>
      <c r="E24" s="42">
        <f>D24/$A$5*$E$4</f>
        <v>16.205856458143021</v>
      </c>
      <c r="F24" s="43">
        <v>5.05</v>
      </c>
      <c r="G24" s="43">
        <f t="shared" si="2"/>
        <v>81.83957511362226</v>
      </c>
    </row>
    <row r="25" spans="1:7" ht="16.5" thickTop="1" thickBot="1" x14ac:dyDescent="0.3">
      <c r="A25" s="66">
        <f t="shared" si="0"/>
        <v>16</v>
      </c>
      <c r="B25" s="67" t="s">
        <v>1679</v>
      </c>
      <c r="C25" s="60" t="s">
        <v>1678</v>
      </c>
      <c r="D25" s="43">
        <v>14.5</v>
      </c>
      <c r="E25" s="42">
        <f>D25/$A$5*$E$4</f>
        <v>8.1309660430129345</v>
      </c>
      <c r="F25" s="43">
        <v>5.05</v>
      </c>
      <c r="G25" s="43">
        <f t="shared" si="2"/>
        <v>41.061378517215317</v>
      </c>
    </row>
    <row r="26" spans="1:7" ht="16.5" thickTop="1" thickBot="1" x14ac:dyDescent="0.3">
      <c r="A26" s="66">
        <f t="shared" si="0"/>
        <v>17</v>
      </c>
      <c r="B26" s="67" t="s">
        <v>1680</v>
      </c>
      <c r="C26" s="60" t="s">
        <v>153</v>
      </c>
      <c r="D26" s="43">
        <v>14.5</v>
      </c>
      <c r="E26" s="42">
        <f>D26/$A$5*$E$4</f>
        <v>8.1309660430129345</v>
      </c>
      <c r="F26" s="43">
        <v>5.05</v>
      </c>
      <c r="G26" s="43">
        <f t="shared" si="2"/>
        <v>41.061378517215317</v>
      </c>
    </row>
    <row r="27" spans="1:7" ht="16.5" thickTop="1" thickBot="1" x14ac:dyDescent="0.3">
      <c r="A27" s="35">
        <v>18</v>
      </c>
      <c r="B27" s="68" t="s">
        <v>102</v>
      </c>
      <c r="C27" s="69" t="s">
        <v>103</v>
      </c>
      <c r="D27" s="43"/>
      <c r="E27" s="42">
        <f t="shared" si="1"/>
        <v>0</v>
      </c>
      <c r="F27" s="43"/>
      <c r="G27" s="43"/>
    </row>
    <row r="28" spans="1:7" ht="15.75" thickTop="1" x14ac:dyDescent="0.25">
      <c r="A28" s="35"/>
      <c r="B28" s="52"/>
      <c r="C28" s="50"/>
      <c r="D28" s="208">
        <f>SUM(D10:D26)</f>
        <v>1714.2000000000003</v>
      </c>
      <c r="E28" s="208">
        <f>SUM(E10:E27)</f>
        <v>961.24841316777747</v>
      </c>
      <c r="F28" s="43"/>
      <c r="G28" s="208">
        <f>SUM(G10:G27)</f>
        <v>4854.3044864972771</v>
      </c>
    </row>
    <row r="29" spans="1:7" ht="15" x14ac:dyDescent="0.25">
      <c r="A29" s="35"/>
      <c r="B29" s="70" t="s">
        <v>104</v>
      </c>
      <c r="C29" s="71"/>
      <c r="D29" s="72"/>
      <c r="E29" s="42"/>
      <c r="F29" s="43"/>
      <c r="G29" s="43"/>
    </row>
    <row r="30" spans="1:7" ht="15" x14ac:dyDescent="0.25">
      <c r="A30" s="35">
        <v>1</v>
      </c>
      <c r="B30" s="70" t="s">
        <v>106</v>
      </c>
      <c r="C30" s="71"/>
      <c r="D30" s="43">
        <v>1221.3</v>
      </c>
      <c r="E30" s="42">
        <f>D30/$A$5*$E$4</f>
        <v>684.85164333322052</v>
      </c>
      <c r="F30" s="43">
        <v>5.05</v>
      </c>
      <c r="G30" s="43">
        <f>E30*F30</f>
        <v>3458.5007988327634</v>
      </c>
    </row>
    <row r="31" spans="1:7" ht="15" x14ac:dyDescent="0.25">
      <c r="A31" s="35">
        <v>2</v>
      </c>
      <c r="B31" s="70" t="s">
        <v>107</v>
      </c>
      <c r="C31" s="71"/>
      <c r="D31" s="43">
        <v>923.7</v>
      </c>
      <c r="E31" s="42">
        <f>D31/$A$5*$E$4</f>
        <v>517.97057475386544</v>
      </c>
      <c r="F31" s="43">
        <v>5.05</v>
      </c>
      <c r="G31" s="43">
        <f>E31*F31</f>
        <v>2615.7514025070204</v>
      </c>
    </row>
    <row r="32" spans="1:7" ht="15" x14ac:dyDescent="0.25">
      <c r="A32" s="35">
        <v>3</v>
      </c>
      <c r="B32" s="70" t="s">
        <v>108</v>
      </c>
      <c r="C32" s="71"/>
      <c r="D32" s="43">
        <v>272.60000000000002</v>
      </c>
      <c r="E32" s="42">
        <f>D32/$A$5*$E$4</f>
        <v>152.86216160864319</v>
      </c>
      <c r="F32" s="43">
        <v>5.05</v>
      </c>
      <c r="G32" s="43">
        <f>E32*F32</f>
        <v>771.95391612364813</v>
      </c>
    </row>
    <row r="33" spans="1:7" ht="15" x14ac:dyDescent="0.25">
      <c r="A33" s="35">
        <v>4</v>
      </c>
      <c r="B33" s="70" t="s">
        <v>109</v>
      </c>
      <c r="C33" s="71"/>
      <c r="D33" s="43">
        <v>107.3</v>
      </c>
      <c r="E33" s="42">
        <f>D33/$A$5*$E$4</f>
        <v>60.169148718295723</v>
      </c>
      <c r="F33" s="43">
        <v>5.05</v>
      </c>
      <c r="G33" s="43">
        <f>E33*F33</f>
        <v>303.8542010273934</v>
      </c>
    </row>
    <row r="34" spans="1:7" ht="15" x14ac:dyDescent="0.25">
      <c r="A34" s="35"/>
      <c r="B34" s="35"/>
      <c r="C34" s="35"/>
      <c r="D34" s="74">
        <f>SUM(D30:D33)</f>
        <v>2524.9</v>
      </c>
      <c r="E34" s="74">
        <f>SUM(E30:E33)</f>
        <v>1415.8535284140248</v>
      </c>
      <c r="F34" s="75"/>
      <c r="G34" s="74">
        <f>SUM(G30:G33)</f>
        <v>7150.060318490825</v>
      </c>
    </row>
    <row r="35" spans="1:7" ht="18.75" customHeight="1" x14ac:dyDescent="0.25">
      <c r="A35" s="35"/>
      <c r="B35" s="71" t="s">
        <v>1040</v>
      </c>
      <c r="C35" s="100"/>
      <c r="D35" s="209">
        <f>D28+D34</f>
        <v>4239.1000000000004</v>
      </c>
      <c r="E35" s="209">
        <f>E28+E34</f>
        <v>2377.1019415818023</v>
      </c>
      <c r="F35" s="210"/>
      <c r="G35" s="209">
        <f>G28+G34</f>
        <v>12004.364804988101</v>
      </c>
    </row>
  </sheetData>
  <customSheetViews>
    <customSheetView guid="{59BB3A05-2517-4212-B4B0-766CE27362F6}" fitToPage="1" state="hidden" topLeftCell="A7">
      <selection activeCell="I12" sqref="I12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1"/>
      <headerFooter alignWithMargins="0"/>
    </customSheetView>
    <customSheetView guid="{11E80AD0-6AA7-470D-8311-11AF96F196E5}" fitToPage="1" state="hidden" topLeftCell="A2">
      <selection activeCell="B10" sqref="B10:B15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2"/>
      <headerFooter alignWithMargins="0"/>
    </customSheetView>
    <customSheetView guid="{1298D0A2-0CF6-434E-A6CD-B210E2963ADD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3"/>
      <headerFooter alignWithMargins="0"/>
    </customSheetView>
  </customSheetViews>
  <mergeCells count="6">
    <mergeCell ref="C17:C18"/>
    <mergeCell ref="C20:C2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topLeftCell="A10" workbookViewId="0">
      <selection activeCell="I17" sqref="I17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5">
      <c r="C1" s="741" t="s">
        <v>1047</v>
      </c>
      <c r="F1" s="738" t="s">
        <v>2028</v>
      </c>
    </row>
    <row r="2" spans="1:8" s="106" customFormat="1" ht="20.25" customHeight="1" x14ac:dyDescent="0.25">
      <c r="A2" s="742" t="s">
        <v>71</v>
      </c>
      <c r="B2" s="242"/>
      <c r="C2" s="242"/>
      <c r="D2" s="743">
        <v>45040</v>
      </c>
      <c r="E2" s="743">
        <v>45068</v>
      </c>
      <c r="F2" s="740"/>
    </row>
    <row r="3" spans="1:8" ht="45.75" customHeight="1" x14ac:dyDescent="0.2">
      <c r="A3" s="739" t="s">
        <v>480</v>
      </c>
      <c r="B3" s="739" t="s">
        <v>481</v>
      </c>
      <c r="C3" s="739" t="s">
        <v>1</v>
      </c>
      <c r="D3" s="739" t="s">
        <v>2011</v>
      </c>
      <c r="E3" s="739" t="s">
        <v>2</v>
      </c>
      <c r="F3" s="744" t="s">
        <v>482</v>
      </c>
      <c r="G3" s="736"/>
      <c r="H3" s="734"/>
    </row>
    <row r="4" spans="1:8" ht="24" customHeight="1" x14ac:dyDescent="0.2">
      <c r="A4" s="50" t="s">
        <v>1618</v>
      </c>
      <c r="B4" s="481" t="s">
        <v>2003</v>
      </c>
      <c r="C4" s="245" t="s">
        <v>1619</v>
      </c>
      <c r="D4" s="191">
        <v>900</v>
      </c>
      <c r="E4" s="191">
        <v>923</v>
      </c>
      <c r="F4" s="552">
        <f t="shared" ref="F4" si="0">E4-D4</f>
        <v>23</v>
      </c>
      <c r="G4" s="735"/>
      <c r="H4" s="511"/>
    </row>
    <row r="5" spans="1:8" ht="21.75" customHeight="1" x14ac:dyDescent="0.2">
      <c r="A5" s="478"/>
      <c r="B5" s="668" t="s">
        <v>1478</v>
      </c>
      <c r="C5" s="300">
        <f>'Общ. счетчики'!G36</f>
        <v>2205</v>
      </c>
      <c r="D5" s="478"/>
      <c r="E5" s="478"/>
      <c r="F5" s="480">
        <f>F4</f>
        <v>23</v>
      </c>
      <c r="G5" s="474"/>
    </row>
    <row r="6" spans="1:8" ht="23.25" customHeight="1" x14ac:dyDescent="0.25">
      <c r="A6" s="745" t="s">
        <v>28</v>
      </c>
      <c r="B6" s="35"/>
      <c r="C6" s="576"/>
      <c r="D6" s="35"/>
      <c r="E6" s="35"/>
      <c r="F6" s="576"/>
    </row>
    <row r="7" spans="1:8" s="106" customFormat="1" ht="25.5" customHeight="1" x14ac:dyDescent="0.2">
      <c r="A7" s="50" t="s">
        <v>1361</v>
      </c>
      <c r="B7" s="770" t="s">
        <v>2031</v>
      </c>
      <c r="C7" s="727" t="s">
        <v>1966</v>
      </c>
      <c r="D7" s="580">
        <v>10326</v>
      </c>
      <c r="E7" s="580">
        <v>10326</v>
      </c>
      <c r="F7" s="552">
        <f>E7-D7</f>
        <v>0</v>
      </c>
      <c r="G7" s="277"/>
    </row>
    <row r="8" spans="1:8" s="106" customFormat="1" ht="25.5" customHeight="1" x14ac:dyDescent="0.2">
      <c r="A8" s="50" t="s">
        <v>1615</v>
      </c>
      <c r="B8" s="481" t="s">
        <v>2002</v>
      </c>
      <c r="C8" s="727" t="s">
        <v>1614</v>
      </c>
      <c r="D8" s="552">
        <v>755</v>
      </c>
      <c r="E8" s="552">
        <v>775</v>
      </c>
      <c r="F8" s="552">
        <f t="shared" ref="F8:F9" si="1">E8-D8</f>
        <v>20</v>
      </c>
      <c r="G8" s="277"/>
    </row>
    <row r="9" spans="1:8" s="106" customFormat="1" ht="25.5" customHeight="1" x14ac:dyDescent="0.2">
      <c r="A9" s="667" t="s">
        <v>1961</v>
      </c>
      <c r="B9" s="728" t="s">
        <v>1960</v>
      </c>
      <c r="C9" s="727" t="s">
        <v>1963</v>
      </c>
      <c r="D9" s="552">
        <v>1520</v>
      </c>
      <c r="E9" s="552">
        <v>1588</v>
      </c>
      <c r="F9" s="552">
        <f t="shared" si="1"/>
        <v>68</v>
      </c>
      <c r="G9" s="277"/>
    </row>
    <row r="10" spans="1:8" s="106" customFormat="1" ht="18" customHeight="1" x14ac:dyDescent="0.2">
      <c r="A10" s="50"/>
      <c r="B10" s="299" t="s">
        <v>1478</v>
      </c>
      <c r="C10" s="300">
        <f>'Общ. счетчики'!G8+'Общ. счетчики'!G9</f>
        <v>3450</v>
      </c>
      <c r="D10" s="191"/>
      <c r="E10" s="191"/>
      <c r="F10" s="480">
        <f>F7+F8</f>
        <v>20</v>
      </c>
      <c r="G10" s="107"/>
    </row>
    <row r="11" spans="1:8" s="106" customFormat="1" ht="28.5" customHeight="1" x14ac:dyDescent="0.2">
      <c r="A11" s="50" t="s">
        <v>53</v>
      </c>
      <c r="B11" s="728" t="s">
        <v>1473</v>
      </c>
      <c r="C11" s="727" t="s">
        <v>484</v>
      </c>
      <c r="D11" s="552">
        <v>26550</v>
      </c>
      <c r="E11" s="552">
        <v>26650</v>
      </c>
      <c r="F11" s="552">
        <f t="shared" ref="F11:F13" si="2">E11-D11</f>
        <v>100</v>
      </c>
      <c r="G11" s="737"/>
    </row>
    <row r="12" spans="1:8" s="106" customFormat="1" ht="28.5" customHeight="1" x14ac:dyDescent="0.2">
      <c r="A12" s="50" t="s">
        <v>1043</v>
      </c>
      <c r="B12" s="728" t="s">
        <v>1685</v>
      </c>
      <c r="C12" s="727" t="s">
        <v>1044</v>
      </c>
      <c r="D12" s="552">
        <v>16307</v>
      </c>
      <c r="E12" s="552">
        <v>16362</v>
      </c>
      <c r="F12" s="552">
        <f t="shared" si="2"/>
        <v>55</v>
      </c>
      <c r="G12" s="443"/>
    </row>
    <row r="13" spans="1:8" s="106" customFormat="1" ht="33" customHeight="1" x14ac:dyDescent="0.2">
      <c r="A13" s="50" t="s">
        <v>2026</v>
      </c>
      <c r="B13" s="770" t="s">
        <v>2032</v>
      </c>
      <c r="C13" s="552" t="s">
        <v>485</v>
      </c>
      <c r="D13" s="552">
        <v>24624</v>
      </c>
      <c r="E13" s="552">
        <v>24651</v>
      </c>
      <c r="F13" s="552">
        <f t="shared" si="2"/>
        <v>27</v>
      </c>
      <c r="G13" s="220"/>
    </row>
    <row r="14" spans="1:8" s="106" customFormat="1" ht="18" customHeight="1" x14ac:dyDescent="0.2">
      <c r="A14" s="50"/>
      <c r="B14" s="248" t="s">
        <v>1478</v>
      </c>
      <c r="C14" s="301">
        <f>'Общ. счетчики'!G13+'Общ. счетчики'!G14</f>
        <v>1895</v>
      </c>
      <c r="D14" s="191"/>
      <c r="E14" s="191"/>
      <c r="F14" s="747">
        <f>F11+F12+F13</f>
        <v>182</v>
      </c>
      <c r="G14" s="220"/>
    </row>
    <row r="15" spans="1:8" s="688" customFormat="1" ht="29.25" customHeight="1" x14ac:dyDescent="0.2">
      <c r="A15" s="729" t="s">
        <v>1391</v>
      </c>
      <c r="B15" s="729" t="s">
        <v>1475</v>
      </c>
      <c r="C15" s="589">
        <v>32222217</v>
      </c>
      <c r="D15" s="580">
        <v>1384</v>
      </c>
      <c r="E15" s="580">
        <v>1384</v>
      </c>
      <c r="F15" s="552">
        <f t="shared" ref="F15:F21" si="3">E15-D15</f>
        <v>0</v>
      </c>
      <c r="G15" s="730"/>
    </row>
    <row r="16" spans="1:8" s="688" customFormat="1" ht="27" customHeight="1" x14ac:dyDescent="0.2">
      <c r="A16" s="729" t="s">
        <v>1351</v>
      </c>
      <c r="B16" s="729" t="s">
        <v>1970</v>
      </c>
      <c r="C16" s="731" t="s">
        <v>1356</v>
      </c>
      <c r="D16" s="552">
        <v>8102</v>
      </c>
      <c r="E16" s="552">
        <v>8102</v>
      </c>
      <c r="F16" s="552">
        <f t="shared" si="3"/>
        <v>0</v>
      </c>
      <c r="G16" s="774" t="s">
        <v>2035</v>
      </c>
    </row>
    <row r="17" spans="1:7" s="688" customFormat="1" ht="27.75" customHeight="1" x14ac:dyDescent="0.2">
      <c r="A17" s="729" t="s">
        <v>1367</v>
      </c>
      <c r="B17" s="729" t="s">
        <v>1476</v>
      </c>
      <c r="C17" s="589">
        <v>17784290</v>
      </c>
      <c r="D17" s="552">
        <v>26703</v>
      </c>
      <c r="E17" s="552">
        <v>27107</v>
      </c>
      <c r="F17" s="552">
        <f t="shared" si="3"/>
        <v>404</v>
      </c>
    </row>
    <row r="18" spans="1:7" s="688" customFormat="1" ht="27" customHeight="1" x14ac:dyDescent="0.2">
      <c r="A18" s="729" t="s">
        <v>1368</v>
      </c>
      <c r="B18" s="729" t="s">
        <v>2030</v>
      </c>
      <c r="C18" s="589">
        <v>17786166</v>
      </c>
      <c r="D18" s="552">
        <v>1417</v>
      </c>
      <c r="E18" s="552">
        <v>1731</v>
      </c>
      <c r="F18" s="552">
        <f t="shared" si="3"/>
        <v>314</v>
      </c>
    </row>
    <row r="19" spans="1:7" s="297" customFormat="1" ht="27.75" customHeight="1" x14ac:dyDescent="0.2">
      <c r="A19" s="728" t="s">
        <v>67</v>
      </c>
      <c r="B19" s="729" t="s">
        <v>1447</v>
      </c>
      <c r="C19" s="552" t="s">
        <v>486</v>
      </c>
      <c r="D19" s="552">
        <v>19932</v>
      </c>
      <c r="E19" s="552">
        <v>20003</v>
      </c>
      <c r="F19" s="552">
        <f t="shared" si="3"/>
        <v>71</v>
      </c>
      <c r="G19" s="732"/>
    </row>
    <row r="20" spans="1:7" s="297" customFormat="1" ht="27.75" customHeight="1" x14ac:dyDescent="0.2">
      <c r="A20" s="728" t="s">
        <v>1354</v>
      </c>
      <c r="B20" s="729" t="s">
        <v>1477</v>
      </c>
      <c r="C20" s="552" t="s">
        <v>1355</v>
      </c>
      <c r="D20" s="552">
        <v>40614</v>
      </c>
      <c r="E20" s="552">
        <v>40886</v>
      </c>
      <c r="F20" s="552">
        <f t="shared" si="3"/>
        <v>272</v>
      </c>
      <c r="G20" s="733"/>
    </row>
    <row r="21" spans="1:7" s="297" customFormat="1" ht="27.75" customHeight="1" x14ac:dyDescent="0.2">
      <c r="A21" s="728" t="s">
        <v>1616</v>
      </c>
      <c r="B21" s="481" t="s">
        <v>2002</v>
      </c>
      <c r="C21" s="552" t="s">
        <v>1617</v>
      </c>
      <c r="D21" s="552">
        <v>632</v>
      </c>
      <c r="E21" s="552">
        <v>646</v>
      </c>
      <c r="F21" s="552">
        <f t="shared" si="3"/>
        <v>14</v>
      </c>
      <c r="G21" s="733"/>
    </row>
    <row r="22" spans="1:7" ht="16.5" customHeight="1" x14ac:dyDescent="0.2">
      <c r="A22" s="478"/>
      <c r="B22" s="668" t="s">
        <v>1478</v>
      </c>
      <c r="C22" s="479">
        <f>'Общ. счетчики'!G18+'Общ. счетчики'!G19</f>
        <v>1955</v>
      </c>
      <c r="D22" s="478"/>
      <c r="E22" s="478"/>
      <c r="F22" s="480">
        <f>SUM(F15:F21)</f>
        <v>1075</v>
      </c>
      <c r="G22" s="474"/>
    </row>
    <row r="23" spans="1:7" ht="18" customHeight="1" x14ac:dyDescent="0.25">
      <c r="A23" s="746" t="s">
        <v>1042</v>
      </c>
      <c r="B23" s="257"/>
      <c r="C23" s="191"/>
      <c r="D23" s="191"/>
      <c r="E23" s="191"/>
      <c r="F23" s="191"/>
      <c r="G23" s="31"/>
    </row>
    <row r="24" spans="1:7" ht="38.25" customHeight="1" x14ac:dyDescent="0.2">
      <c r="A24" s="50" t="s">
        <v>1637</v>
      </c>
      <c r="B24" s="748" t="s">
        <v>2008</v>
      </c>
      <c r="C24" s="552">
        <v>11323464</v>
      </c>
      <c r="D24" s="552">
        <v>26753</v>
      </c>
      <c r="E24" s="552">
        <v>26753</v>
      </c>
      <c r="F24" s="563">
        <f>E24-D24</f>
        <v>0</v>
      </c>
      <c r="G24" s="31"/>
    </row>
    <row r="25" spans="1:7" ht="21" customHeight="1" x14ac:dyDescent="0.2">
      <c r="A25" s="667" t="s">
        <v>2013</v>
      </c>
      <c r="B25" s="748" t="s">
        <v>2009</v>
      </c>
      <c r="C25" s="552" t="s">
        <v>1380</v>
      </c>
      <c r="D25" s="552">
        <v>75017</v>
      </c>
      <c r="E25" s="552">
        <v>75643</v>
      </c>
      <c r="F25" s="749">
        <f>E25-D25</f>
        <v>626</v>
      </c>
    </row>
    <row r="26" spans="1:7" ht="21" customHeight="1" x14ac:dyDescent="0.2">
      <c r="A26" s="667" t="s">
        <v>2013</v>
      </c>
      <c r="B26" s="748" t="s">
        <v>2010</v>
      </c>
      <c r="C26" s="552" t="s">
        <v>1955</v>
      </c>
      <c r="D26" s="552">
        <v>15099</v>
      </c>
      <c r="E26" s="552">
        <v>15787</v>
      </c>
      <c r="F26" s="563">
        <f>E26-D26</f>
        <v>688</v>
      </c>
    </row>
    <row r="27" spans="1:7" x14ac:dyDescent="0.2">
      <c r="A27" s="751" t="s">
        <v>2012</v>
      </c>
      <c r="B27" s="752"/>
      <c r="C27" s="752"/>
      <c r="D27" s="752"/>
      <c r="E27" s="753"/>
      <c r="F27" s="754">
        <f>F26+F25+F24+F22+F14+F10+F5</f>
        <v>2614</v>
      </c>
    </row>
  </sheetData>
  <customSheetViews>
    <customSheetView guid="{59BB3A05-2517-4212-B4B0-766CE27362F6}" showPageBreaks="1" state="hidden" topLeftCell="A10">
      <selection activeCell="I17" sqref="I17"/>
      <pageMargins left="0.7" right="0.7" top="0.75" bottom="0.75" header="0.3" footer="0.3"/>
      <pageSetup paperSize="9" fitToWidth="0" orientation="portrait" verticalDpi="0" r:id="rId1"/>
    </customSheetView>
    <customSheetView guid="{11E80AD0-6AA7-470D-8311-11AF96F196E5}" topLeftCell="A22">
      <selection activeCell="H8" sqref="H8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fitToWidth="0" orientation="portrait" verticalDpi="0"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C9" sqref="C9"/>
    </sheetView>
  </sheetViews>
  <sheetFormatPr defaultColWidth="9.140625" defaultRowHeight="12.75" x14ac:dyDescent="0.2"/>
  <cols>
    <col min="1" max="1" width="7.28515625" style="267" customWidth="1"/>
    <col min="2" max="2" width="33.85546875" style="267" customWidth="1"/>
    <col min="3" max="3" width="15.42578125" style="267" customWidth="1"/>
    <col min="4" max="4" width="12.42578125" style="267" customWidth="1"/>
    <col min="5" max="5" width="16" style="677" customWidth="1"/>
    <col min="6" max="6" width="19.140625" style="267" customWidth="1"/>
    <col min="7" max="7" width="16.7109375" style="677" customWidth="1"/>
    <col min="8" max="16384" width="9.140625" style="267"/>
  </cols>
  <sheetData>
    <row r="2" spans="1:7" ht="21" x14ac:dyDescent="0.2">
      <c r="A2" s="877" t="s">
        <v>2033</v>
      </c>
      <c r="B2" s="877"/>
      <c r="C2" s="877"/>
      <c r="D2" s="877"/>
    </row>
    <row r="4" spans="1:7" ht="18.75" x14ac:dyDescent="0.3">
      <c r="A4" s="268" t="s">
        <v>1976</v>
      </c>
    </row>
    <row r="5" spans="1:7" ht="13.5" thickBot="1" x14ac:dyDescent="0.25"/>
    <row r="6" spans="1:7" ht="16.5" thickBot="1" x14ac:dyDescent="0.3">
      <c r="A6" s="273" t="s">
        <v>23</v>
      </c>
      <c r="B6" s="274" t="s">
        <v>1336</v>
      </c>
      <c r="C6" s="281" t="s">
        <v>1339</v>
      </c>
      <c r="D6" s="274" t="s">
        <v>1337</v>
      </c>
      <c r="E6" s="281" t="s">
        <v>1974</v>
      </c>
      <c r="F6" s="675" t="s">
        <v>1975</v>
      </c>
      <c r="G6" s="682" t="s">
        <v>1020</v>
      </c>
    </row>
    <row r="7" spans="1:7" ht="15.75" x14ac:dyDescent="0.25">
      <c r="A7" s="270">
        <v>1</v>
      </c>
      <c r="B7" s="270" t="s">
        <v>1973</v>
      </c>
      <c r="C7" s="271">
        <f>'Общ. счетчики'!G50-C8</f>
        <v>5586.7</v>
      </c>
      <c r="D7" s="272">
        <v>5.05</v>
      </c>
      <c r="E7" s="679">
        <v>309</v>
      </c>
      <c r="F7" s="680">
        <f>C7/E7</f>
        <v>18.079935275080906</v>
      </c>
      <c r="G7" s="683">
        <f>F7*D7</f>
        <v>91.303673139158576</v>
      </c>
    </row>
    <row r="8" spans="1:7" ht="15.75" x14ac:dyDescent="0.25">
      <c r="A8" s="278">
        <v>2</v>
      </c>
      <c r="B8" s="278" t="s">
        <v>1965</v>
      </c>
      <c r="C8" s="719">
        <v>2413.3000000000002</v>
      </c>
      <c r="D8" s="272">
        <v>5.05</v>
      </c>
      <c r="E8" s="679"/>
      <c r="F8" s="680"/>
      <c r="G8" s="683"/>
    </row>
    <row r="9" spans="1:7" ht="15.75" x14ac:dyDescent="0.25">
      <c r="A9" s="278">
        <v>3</v>
      </c>
      <c r="B9" s="278" t="s">
        <v>1340</v>
      </c>
      <c r="C9" s="279">
        <v>2</v>
      </c>
      <c r="D9" s="280">
        <v>32.520000000000003</v>
      </c>
      <c r="E9" s="679">
        <v>309</v>
      </c>
      <c r="F9" s="684">
        <f t="shared" ref="F9:F11" si="0">C9/E9</f>
        <v>6.4724919093851136E-3</v>
      </c>
      <c r="G9" s="683">
        <f t="shared" ref="G9:G11" si="1">F9*D9</f>
        <v>0.21048543689320393</v>
      </c>
    </row>
    <row r="10" spans="1:7" ht="15.75" x14ac:dyDescent="0.25">
      <c r="A10" s="278">
        <v>4</v>
      </c>
      <c r="B10" s="278" t="s">
        <v>1341</v>
      </c>
      <c r="C10" s="279">
        <v>0</v>
      </c>
      <c r="D10" s="717">
        <f>0.051*D12+D9</f>
        <v>182.68950000000001</v>
      </c>
      <c r="E10" s="679"/>
      <c r="F10" s="685"/>
      <c r="G10" s="683"/>
    </row>
    <row r="11" spans="1:7" ht="15.75" x14ac:dyDescent="0.25">
      <c r="A11" s="278">
        <v>5</v>
      </c>
      <c r="B11" s="278" t="s">
        <v>1342</v>
      </c>
      <c r="C11" s="279">
        <f>C9+C10</f>
        <v>2</v>
      </c>
      <c r="D11" s="280">
        <v>37.6</v>
      </c>
      <c r="E11" s="679">
        <v>309</v>
      </c>
      <c r="F11" s="684">
        <f t="shared" si="0"/>
        <v>6.4724919093851136E-3</v>
      </c>
      <c r="G11" s="683">
        <f t="shared" si="1"/>
        <v>0.24336569579288028</v>
      </c>
    </row>
    <row r="12" spans="1:7" ht="15.75" x14ac:dyDescent="0.25">
      <c r="A12" s="278">
        <v>6</v>
      </c>
      <c r="B12" s="278" t="s">
        <v>1395</v>
      </c>
      <c r="C12" s="280">
        <v>0</v>
      </c>
      <c r="D12" s="717">
        <v>2944.5</v>
      </c>
      <c r="E12" s="676"/>
      <c r="F12" s="681"/>
      <c r="G12" s="678"/>
    </row>
    <row r="13" spans="1:7" ht="15.75" x14ac:dyDescent="0.25">
      <c r="A13" s="278">
        <v>7</v>
      </c>
      <c r="B13" s="278" t="s">
        <v>1611</v>
      </c>
      <c r="C13" s="280">
        <f>'[2]Расчет платы на отопление и ГВС'!$F$17</f>
        <v>0</v>
      </c>
      <c r="D13" s="280">
        <v>5.05</v>
      </c>
      <c r="E13" s="676"/>
      <c r="F13" s="681"/>
      <c r="G13" s="678"/>
    </row>
    <row r="14" spans="1:7" ht="17.25" customHeight="1" x14ac:dyDescent="0.3">
      <c r="A14" s="269"/>
      <c r="B14" s="269"/>
      <c r="C14" s="269"/>
      <c r="D14" s="269"/>
      <c r="G14" s="686"/>
    </row>
  </sheetData>
  <customSheetViews>
    <customSheetView guid="{59BB3A05-2517-4212-B4B0-766CE27362F6}">
      <selection activeCell="C9" sqref="C9"/>
      <pageMargins left="0.7" right="0.7" top="0.75" bottom="0.75" header="0.3" footer="0.3"/>
      <pageSetup paperSize="9" orientation="portrait" r:id="rId1"/>
    </customSheetView>
    <customSheetView guid="{11E80AD0-6AA7-470D-8311-11AF96F196E5}">
      <selection activeCell="C8" sqref="C8"/>
      <pageMargins left="0.7" right="0.7" top="0.75" bottom="0.75" header="0.3" footer="0.3"/>
      <pageSetup paperSize="9" orientation="portrait" r:id="rId2"/>
    </customSheetView>
    <customSheetView guid="{1298D0A2-0CF6-434E-A6CD-B210E2963ADD}" topLeftCell="A4">
      <selection activeCell="G11" sqref="G11"/>
      <pageMargins left="0.7" right="0.7" top="0.75" bottom="0.75" header="0.3" footer="0.3"/>
      <pageSetup paperSize="9" orientation="portrait" r:id="rId3"/>
    </customSheetView>
  </customSheetViews>
  <mergeCells count="1">
    <mergeCell ref="A2:D2"/>
  </mergeCells>
  <pageMargins left="0.7" right="0.7" top="0.75" bottom="0.75" header="0.3" footer="0.3"/>
  <pageSetup paperSize="9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9.140625" defaultRowHeight="33" customHeight="1" x14ac:dyDescent="0.2"/>
  <cols>
    <col min="1" max="1" width="9.140625" style="358"/>
    <col min="2" max="2" width="12.42578125" style="358" customWidth="1"/>
    <col min="3" max="4" width="13.85546875" style="358" customWidth="1"/>
    <col min="5" max="6" width="12.42578125" style="358" customWidth="1"/>
    <col min="7" max="7" width="15.5703125" style="358" customWidth="1"/>
    <col min="8" max="8" width="17.140625" style="358" customWidth="1"/>
    <col min="9" max="9" width="9.140625" style="358"/>
    <col min="10" max="10" width="11.5703125" style="358" bestFit="1" customWidth="1"/>
    <col min="11" max="11" width="9.5703125" style="358" bestFit="1" customWidth="1"/>
    <col min="12" max="12" width="11.5703125" style="358" bestFit="1" customWidth="1"/>
    <col min="13" max="13" width="9.140625" style="358"/>
    <col min="14" max="14" width="11.5703125" style="358" bestFit="1" customWidth="1"/>
    <col min="15" max="16384" width="9.140625" style="358"/>
  </cols>
  <sheetData>
    <row r="1" spans="1:12" ht="33" customHeight="1" x14ac:dyDescent="0.2">
      <c r="A1" s="885" t="s">
        <v>1533</v>
      </c>
      <c r="B1" s="885"/>
      <c r="C1" s="885"/>
      <c r="D1" s="885"/>
      <c r="E1" s="885"/>
      <c r="F1" s="885"/>
      <c r="G1" s="885"/>
      <c r="H1" s="885"/>
    </row>
    <row r="2" spans="1:12" ht="18" customHeight="1" x14ac:dyDescent="0.2"/>
    <row r="3" spans="1:12" ht="65.25" customHeight="1" x14ac:dyDescent="0.2">
      <c r="A3" s="371"/>
      <c r="B3" s="371" t="s">
        <v>1440</v>
      </c>
      <c r="C3" s="371" t="s">
        <v>1441</v>
      </c>
      <c r="D3" s="371" t="s">
        <v>1463</v>
      </c>
      <c r="E3" s="371" t="s">
        <v>1442</v>
      </c>
      <c r="F3" s="371" t="s">
        <v>1460</v>
      </c>
      <c r="G3" s="371" t="s">
        <v>1461</v>
      </c>
      <c r="H3" s="371" t="s">
        <v>1462</v>
      </c>
    </row>
    <row r="4" spans="1:12" ht="33" customHeight="1" x14ac:dyDescent="0.2">
      <c r="A4" s="371" t="s">
        <v>71</v>
      </c>
      <c r="B4" s="371">
        <v>22605.8</v>
      </c>
      <c r="C4" s="371">
        <f>1395.8+15954.1</f>
        <v>17349.900000000001</v>
      </c>
      <c r="D4" s="371">
        <f>457.3-24.5-3.6-40+475.9-5.5-13.1-2.1-16.5+1005.2-38.5-422.8</f>
        <v>1371.8</v>
      </c>
      <c r="E4" s="371">
        <f t="shared" ref="E4:E9" si="0">B4-C4-D4</f>
        <v>3884.0999999999976</v>
      </c>
      <c r="F4" s="371">
        <v>5.0000000000000001E-3</v>
      </c>
      <c r="G4" s="440">
        <f>E4*F4</f>
        <v>19.42049999999999</v>
      </c>
      <c r="H4" s="455">
        <f>G4/C4</f>
        <v>1.1193436273407909E-3</v>
      </c>
      <c r="K4" s="529"/>
      <c r="L4" s="527"/>
    </row>
    <row r="5" spans="1:12" ht="33" customHeight="1" x14ac:dyDescent="0.2">
      <c r="A5" s="371" t="s">
        <v>28</v>
      </c>
      <c r="B5" s="371">
        <v>24756.6</v>
      </c>
      <c r="C5" s="371">
        <f>1339.2+15133.7</f>
        <v>16472.900000000001</v>
      </c>
      <c r="D5" s="371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1">
        <f t="shared" si="0"/>
        <v>3388.4999999999964</v>
      </c>
      <c r="F5" s="371">
        <v>5.0000000000000001E-3</v>
      </c>
      <c r="G5" s="440">
        <f>E5*F5</f>
        <v>16.942499999999981</v>
      </c>
      <c r="H5" s="455">
        <f>G5/C5</f>
        <v>1.0285074273503742E-3</v>
      </c>
      <c r="L5" s="527"/>
    </row>
    <row r="6" spans="1:12" ht="33" customHeight="1" x14ac:dyDescent="0.2">
      <c r="A6" s="371" t="s">
        <v>1042</v>
      </c>
      <c r="B6" s="371">
        <v>13321.1</v>
      </c>
      <c r="C6" s="371">
        <v>6275</v>
      </c>
      <c r="D6" s="371">
        <f>678.3+6165.9</f>
        <v>6844.2</v>
      </c>
      <c r="E6" s="371">
        <f t="shared" si="0"/>
        <v>201.90000000000055</v>
      </c>
      <c r="F6" s="371">
        <v>5.0000000000000001E-3</v>
      </c>
      <c r="G6" s="440">
        <f>E6*F6</f>
        <v>1.0095000000000027</v>
      </c>
      <c r="H6" s="455">
        <f t="shared" ref="H6:H9" si="1">G6/C6</f>
        <v>1.6087649402390483E-4</v>
      </c>
      <c r="K6" s="529"/>
      <c r="L6" s="527"/>
    </row>
    <row r="7" spans="1:12" ht="33" customHeight="1" x14ac:dyDescent="0.2">
      <c r="A7" s="371" t="s">
        <v>1421</v>
      </c>
      <c r="B7" s="371">
        <v>1409.2</v>
      </c>
      <c r="C7" s="371">
        <v>1221.3</v>
      </c>
      <c r="D7" s="371">
        <v>0</v>
      </c>
      <c r="E7" s="371">
        <f t="shared" si="0"/>
        <v>187.90000000000009</v>
      </c>
      <c r="F7" s="371">
        <v>5.0000000000000001E-3</v>
      </c>
      <c r="G7" s="440">
        <f t="shared" ref="G7:G8" si="2">E7*F7</f>
        <v>0.93950000000000045</v>
      </c>
      <c r="H7" s="455">
        <f t="shared" si="1"/>
        <v>7.692622615246053E-4</v>
      </c>
      <c r="K7" s="529"/>
      <c r="L7" s="527"/>
    </row>
    <row r="8" spans="1:12" ht="33" customHeight="1" x14ac:dyDescent="0.2">
      <c r="A8" s="371" t="s">
        <v>1422</v>
      </c>
      <c r="B8" s="371">
        <v>1308.0999999999999</v>
      </c>
      <c r="C8" s="371">
        <v>1303.5999999999999</v>
      </c>
      <c r="D8" s="371">
        <v>0</v>
      </c>
      <c r="E8" s="371">
        <f t="shared" si="0"/>
        <v>4.5</v>
      </c>
      <c r="F8" s="371">
        <v>5.0000000000000001E-3</v>
      </c>
      <c r="G8" s="440">
        <f t="shared" si="2"/>
        <v>2.2499999999999999E-2</v>
      </c>
      <c r="H8" s="455">
        <f t="shared" si="1"/>
        <v>1.7259895673519485E-5</v>
      </c>
      <c r="K8" s="529"/>
      <c r="L8" s="527"/>
    </row>
    <row r="9" spans="1:12" ht="33" customHeight="1" x14ac:dyDescent="0.2">
      <c r="A9" s="371" t="s">
        <v>82</v>
      </c>
      <c r="B9" s="371">
        <v>2004.4</v>
      </c>
      <c r="C9" s="371">
        <f>1712.8</f>
        <v>1712.8</v>
      </c>
      <c r="D9" s="371">
        <f>210.1+69.4-18.03</f>
        <v>261.47000000000003</v>
      </c>
      <c r="E9" s="371">
        <f t="shared" si="0"/>
        <v>30.130000000000109</v>
      </c>
      <c r="F9" s="371">
        <v>5.0000000000000001E-3</v>
      </c>
      <c r="G9" s="440">
        <f>E9*F9</f>
        <v>0.15065000000000056</v>
      </c>
      <c r="H9" s="455">
        <f t="shared" si="1"/>
        <v>8.7955394675385669E-5</v>
      </c>
      <c r="K9" s="529"/>
      <c r="L9" s="527"/>
    </row>
    <row r="10" spans="1:12" ht="33" customHeight="1" x14ac:dyDescent="0.2">
      <c r="A10" s="371" t="s">
        <v>1427</v>
      </c>
      <c r="B10" s="371">
        <f>64.6+236.9</f>
        <v>301.5</v>
      </c>
      <c r="C10" s="371"/>
      <c r="D10" s="371"/>
      <c r="E10" s="371"/>
      <c r="F10" s="371"/>
      <c r="G10" s="440"/>
      <c r="H10" s="371"/>
    </row>
    <row r="11" spans="1:12" ht="33" customHeight="1" x14ac:dyDescent="0.2">
      <c r="A11" s="358" t="s">
        <v>1423</v>
      </c>
      <c r="B11" s="358">
        <f>SUM(B4:B10)</f>
        <v>65706.699999999983</v>
      </c>
      <c r="C11" s="358">
        <f t="shared" ref="C11:D11" si="3">SUM(C4:C9)</f>
        <v>44335.500000000007</v>
      </c>
      <c r="D11" s="457">
        <f t="shared" si="3"/>
        <v>13372.67</v>
      </c>
      <c r="E11" s="358">
        <f>SUM(E4:E9)</f>
        <v>7697.0299999999943</v>
      </c>
      <c r="F11" s="358">
        <v>5.0000000000000001E-3</v>
      </c>
      <c r="G11" s="441">
        <f>SUM(G4:G9)</f>
        <v>38.485149999999976</v>
      </c>
      <c r="H11" s="456">
        <f>G11/C11</f>
        <v>8.6804366703882824E-4</v>
      </c>
      <c r="K11" s="529"/>
      <c r="L11" s="527"/>
    </row>
    <row r="13" spans="1:12" ht="33" customHeight="1" x14ac:dyDescent="0.2">
      <c r="A13" s="885" t="s">
        <v>1534</v>
      </c>
      <c r="B13" s="885"/>
      <c r="C13" s="885"/>
      <c r="D13" s="885"/>
      <c r="E13" s="885"/>
      <c r="F13" s="885"/>
      <c r="G13" s="885"/>
      <c r="H13" s="885"/>
    </row>
    <row r="14" spans="1:12" ht="18.75" customHeight="1" x14ac:dyDescent="0.2"/>
    <row r="15" spans="1:12" ht="66" customHeight="1" x14ac:dyDescent="0.2">
      <c r="A15" s="371"/>
      <c r="B15" s="371" t="s">
        <v>1440</v>
      </c>
      <c r="C15" s="371" t="s">
        <v>1441</v>
      </c>
      <c r="D15" s="371" t="s">
        <v>1463</v>
      </c>
      <c r="E15" s="371" t="s">
        <v>1442</v>
      </c>
      <c r="F15" s="371" t="s">
        <v>1460</v>
      </c>
      <c r="G15" s="371" t="s">
        <v>1461</v>
      </c>
      <c r="H15" s="371" t="s">
        <v>1462</v>
      </c>
    </row>
    <row r="16" spans="1:12" ht="33" customHeight="1" x14ac:dyDescent="0.2">
      <c r="A16" s="371" t="s">
        <v>71</v>
      </c>
      <c r="B16" s="371">
        <v>22605.8</v>
      </c>
      <c r="C16" s="371">
        <f>1395.8+15954.1</f>
        <v>17349.900000000001</v>
      </c>
      <c r="D16" s="371">
        <f>457.3-24.5-3.6-40+475.9-5.5-13.1-2.1-16.5+1005.2-38.5-422.8</f>
        <v>1371.8</v>
      </c>
      <c r="E16" s="371">
        <f t="shared" ref="E16:E21" si="4">B16-C16-D16</f>
        <v>3884.0999999999976</v>
      </c>
      <c r="F16" s="371">
        <v>5.0000000000000001E-3</v>
      </c>
      <c r="G16" s="440">
        <f>E16*F16</f>
        <v>19.42049999999999</v>
      </c>
      <c r="H16" s="455">
        <f t="shared" ref="H16:H21" si="5">G16/C16</f>
        <v>1.1193436273407909E-3</v>
      </c>
      <c r="K16" s="529"/>
      <c r="L16" s="527"/>
    </row>
    <row r="17" spans="1:12" ht="33" customHeight="1" x14ac:dyDescent="0.2">
      <c r="A17" s="371" t="s">
        <v>28</v>
      </c>
      <c r="B17" s="371">
        <v>24756.6</v>
      </c>
      <c r="C17" s="371">
        <f>1339.2+15133.7</f>
        <v>16472.900000000001</v>
      </c>
      <c r="D17" s="371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17" s="371">
        <f t="shared" si="4"/>
        <v>3388.4999999999964</v>
      </c>
      <c r="F17" s="371">
        <v>5.0000000000000001E-3</v>
      </c>
      <c r="G17" s="440">
        <f>E17*F17</f>
        <v>16.942499999999981</v>
      </c>
      <c r="H17" s="455">
        <f t="shared" si="5"/>
        <v>1.0285074273503742E-3</v>
      </c>
      <c r="K17" s="529"/>
      <c r="L17" s="527"/>
    </row>
    <row r="18" spans="1:12" ht="33" customHeight="1" x14ac:dyDescent="0.2">
      <c r="A18" s="371" t="s">
        <v>1042</v>
      </c>
      <c r="B18" s="371">
        <v>13321.1</v>
      </c>
      <c r="C18" s="371">
        <v>6275</v>
      </c>
      <c r="D18" s="371">
        <f>678.3+6165.9</f>
        <v>6844.2</v>
      </c>
      <c r="E18" s="371">
        <f t="shared" si="4"/>
        <v>201.90000000000055</v>
      </c>
      <c r="F18" s="371">
        <v>5.0000000000000001E-3</v>
      </c>
      <c r="G18" s="440">
        <f>E18*F18</f>
        <v>1.0095000000000027</v>
      </c>
      <c r="H18" s="455">
        <f t="shared" si="5"/>
        <v>1.6087649402390483E-4</v>
      </c>
      <c r="K18" s="529"/>
      <c r="L18" s="527"/>
    </row>
    <row r="19" spans="1:12" ht="33" customHeight="1" x14ac:dyDescent="0.2">
      <c r="A19" s="371" t="s">
        <v>1421</v>
      </c>
      <c r="B19" s="371">
        <v>1409.2</v>
      </c>
      <c r="C19" s="371">
        <v>1221.3</v>
      </c>
      <c r="D19" s="371">
        <v>0</v>
      </c>
      <c r="E19" s="371">
        <f t="shared" si="4"/>
        <v>187.90000000000009</v>
      </c>
      <c r="F19" s="371">
        <v>5.0000000000000001E-3</v>
      </c>
      <c r="G19" s="440">
        <f t="shared" ref="G19:G20" si="6">E19*F19</f>
        <v>0.93950000000000045</v>
      </c>
      <c r="H19" s="455">
        <f t="shared" si="5"/>
        <v>7.692622615246053E-4</v>
      </c>
      <c r="K19" s="529"/>
      <c r="L19" s="527"/>
    </row>
    <row r="20" spans="1:12" ht="33" customHeight="1" x14ac:dyDescent="0.2">
      <c r="A20" s="371" t="s">
        <v>1422</v>
      </c>
      <c r="B20" s="371">
        <v>1308.0999999999999</v>
      </c>
      <c r="C20" s="371">
        <v>1303.5999999999999</v>
      </c>
      <c r="D20" s="371">
        <v>0</v>
      </c>
      <c r="E20" s="371">
        <f t="shared" si="4"/>
        <v>4.5</v>
      </c>
      <c r="F20" s="371">
        <v>5.0000000000000001E-3</v>
      </c>
      <c r="G20" s="440">
        <f t="shared" si="6"/>
        <v>2.2499999999999999E-2</v>
      </c>
      <c r="H20" s="455">
        <f t="shared" si="5"/>
        <v>1.7259895673519485E-5</v>
      </c>
      <c r="K20" s="529"/>
      <c r="L20" s="527"/>
    </row>
    <row r="21" spans="1:12" ht="33" customHeight="1" x14ac:dyDescent="0.2">
      <c r="A21" s="371" t="s">
        <v>82</v>
      </c>
      <c r="B21" s="371">
        <v>2004.4</v>
      </c>
      <c r="C21" s="371">
        <f>1712.8</f>
        <v>1712.8</v>
      </c>
      <c r="D21" s="371">
        <f>210.1+69.4-18.03</f>
        <v>261.47000000000003</v>
      </c>
      <c r="E21" s="371">
        <f t="shared" si="4"/>
        <v>30.130000000000109</v>
      </c>
      <c r="F21" s="371">
        <v>5.0000000000000001E-3</v>
      </c>
      <c r="G21" s="440">
        <f>E21*F21</f>
        <v>0.15065000000000056</v>
      </c>
      <c r="H21" s="455">
        <f t="shared" si="5"/>
        <v>8.7955394675385669E-5</v>
      </c>
      <c r="K21" s="529"/>
      <c r="L21" s="527"/>
    </row>
    <row r="22" spans="1:12" ht="33" customHeight="1" x14ac:dyDescent="0.2">
      <c r="A22" s="371" t="s">
        <v>1427</v>
      </c>
      <c r="B22" s="371">
        <f>64.6+236.9</f>
        <v>301.5</v>
      </c>
      <c r="C22" s="371"/>
      <c r="D22" s="371"/>
      <c r="E22" s="371"/>
      <c r="F22" s="371"/>
      <c r="G22" s="440"/>
      <c r="H22" s="371"/>
    </row>
    <row r="23" spans="1:12" ht="33" customHeight="1" x14ac:dyDescent="0.2">
      <c r="A23" s="358" t="s">
        <v>1423</v>
      </c>
      <c r="B23" s="358">
        <f>SUM(B16:B22)</f>
        <v>65706.699999999983</v>
      </c>
      <c r="C23" s="358">
        <f>SUM(C16:C21)</f>
        <v>44335.500000000007</v>
      </c>
      <c r="E23" s="358">
        <f>SUM(E16:E21)</f>
        <v>7697.0299999999943</v>
      </c>
      <c r="F23" s="358">
        <v>2.88</v>
      </c>
      <c r="G23" s="441">
        <f>SUM(G16:G21)</f>
        <v>38.485149999999976</v>
      </c>
      <c r="H23" s="456">
        <f>G23/C23</f>
        <v>8.6804366703882824E-4</v>
      </c>
      <c r="K23" s="529"/>
      <c r="L23" s="527"/>
    </row>
    <row r="25" spans="1:12" ht="33" customHeight="1" x14ac:dyDescent="0.2">
      <c r="A25" s="885" t="s">
        <v>1535</v>
      </c>
      <c r="B25" s="885"/>
      <c r="C25" s="885"/>
      <c r="D25" s="885"/>
      <c r="E25" s="885"/>
      <c r="F25" s="885"/>
      <c r="G25" s="885"/>
      <c r="H25" s="885"/>
    </row>
    <row r="26" spans="1:12" ht="16.5" customHeight="1" x14ac:dyDescent="0.2"/>
    <row r="27" spans="1:12" ht="66" customHeight="1" x14ac:dyDescent="0.2">
      <c r="A27" s="371"/>
      <c r="B27" s="371" t="s">
        <v>1440</v>
      </c>
      <c r="C27" s="371" t="s">
        <v>1441</v>
      </c>
      <c r="D27" s="371" t="s">
        <v>1463</v>
      </c>
      <c r="E27" s="371" t="s">
        <v>1442</v>
      </c>
      <c r="F27" s="371" t="s">
        <v>1460</v>
      </c>
      <c r="G27" s="371" t="s">
        <v>1461</v>
      </c>
      <c r="H27" s="371" t="s">
        <v>1462</v>
      </c>
    </row>
    <row r="28" spans="1:12" ht="33" customHeight="1" x14ac:dyDescent="0.2">
      <c r="A28" s="371" t="s">
        <v>71</v>
      </c>
      <c r="B28" s="371">
        <v>22605.8</v>
      </c>
      <c r="C28" s="371">
        <f>1395.8+15954.1</f>
        <v>17349.900000000001</v>
      </c>
      <c r="D28" s="371">
        <f>457.3-24.5-3.6-40+475.9-5.5-13.1-2.1-16.5+1005.2-38.5-422.8</f>
        <v>1371.8</v>
      </c>
      <c r="E28" s="371">
        <f t="shared" ref="E28:E33" si="7">B28-C28-D28</f>
        <v>3884.0999999999976</v>
      </c>
      <c r="F28" s="371">
        <v>0.01</v>
      </c>
      <c r="G28" s="440">
        <f>E28*F28</f>
        <v>38.84099999999998</v>
      </c>
      <c r="H28" s="455">
        <f t="shared" ref="H28:H33" si="8">G28/C28</f>
        <v>2.2386872546815819E-3</v>
      </c>
      <c r="K28" s="529"/>
      <c r="L28" s="527"/>
    </row>
    <row r="29" spans="1:12" ht="33" customHeight="1" x14ac:dyDescent="0.2">
      <c r="A29" s="371" t="s">
        <v>28</v>
      </c>
      <c r="B29" s="371">
        <v>24756.6</v>
      </c>
      <c r="C29" s="371">
        <f>1339.2+15133.7</f>
        <v>16472.900000000001</v>
      </c>
      <c r="D29" s="371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29" s="371">
        <f t="shared" si="7"/>
        <v>3388.4999999999964</v>
      </c>
      <c r="F29" s="371">
        <v>0.01</v>
      </c>
      <c r="G29" s="440">
        <f t="shared" ref="G29:G33" si="9">E29*F29</f>
        <v>33.884999999999962</v>
      </c>
      <c r="H29" s="455">
        <f t="shared" si="8"/>
        <v>2.0570148547007483E-3</v>
      </c>
      <c r="L29" s="527"/>
    </row>
    <row r="30" spans="1:12" ht="33" customHeight="1" x14ac:dyDescent="0.2">
      <c r="A30" s="371" t="s">
        <v>1042</v>
      </c>
      <c r="B30" s="371">
        <v>13321.1</v>
      </c>
      <c r="C30" s="371">
        <v>6275</v>
      </c>
      <c r="D30" s="371">
        <f>678.3+6165.9</f>
        <v>6844.2</v>
      </c>
      <c r="E30" s="371">
        <f t="shared" si="7"/>
        <v>201.90000000000055</v>
      </c>
      <c r="F30" s="371">
        <v>0.01</v>
      </c>
      <c r="G30" s="440">
        <f t="shared" si="9"/>
        <v>2.0190000000000055</v>
      </c>
      <c r="H30" s="455">
        <f t="shared" si="8"/>
        <v>3.2175298804780966E-4</v>
      </c>
      <c r="L30" s="527"/>
    </row>
    <row r="31" spans="1:12" ht="33" customHeight="1" x14ac:dyDescent="0.2">
      <c r="A31" s="371" t="s">
        <v>1421</v>
      </c>
      <c r="B31" s="371">
        <v>1409.2</v>
      </c>
      <c r="C31" s="371">
        <v>1221.3</v>
      </c>
      <c r="D31" s="371">
        <v>0</v>
      </c>
      <c r="E31" s="371">
        <f t="shared" si="7"/>
        <v>187.90000000000009</v>
      </c>
      <c r="F31" s="371">
        <v>0.01</v>
      </c>
      <c r="G31" s="440">
        <f t="shared" si="9"/>
        <v>1.8790000000000009</v>
      </c>
      <c r="H31" s="455">
        <f t="shared" si="8"/>
        <v>1.5385245230492106E-3</v>
      </c>
      <c r="L31" s="527"/>
    </row>
    <row r="32" spans="1:12" ht="33" customHeight="1" x14ac:dyDescent="0.2">
      <c r="A32" s="371" t="s">
        <v>1422</v>
      </c>
      <c r="B32" s="371">
        <v>1308.0999999999999</v>
      </c>
      <c r="C32" s="371">
        <v>1303.5999999999999</v>
      </c>
      <c r="D32" s="371">
        <v>0</v>
      </c>
      <c r="E32" s="371">
        <f t="shared" si="7"/>
        <v>4.5</v>
      </c>
      <c r="F32" s="371">
        <v>0.01</v>
      </c>
      <c r="G32" s="440">
        <f t="shared" si="9"/>
        <v>4.4999999999999998E-2</v>
      </c>
      <c r="H32" s="455">
        <f t="shared" si="8"/>
        <v>3.451979134703897E-5</v>
      </c>
      <c r="L32" s="527"/>
    </row>
    <row r="33" spans="1:12" ht="33" customHeight="1" x14ac:dyDescent="0.2">
      <c r="A33" s="371" t="s">
        <v>82</v>
      </c>
      <c r="B33" s="371">
        <v>2004.4</v>
      </c>
      <c r="C33" s="371">
        <f>1712.8</f>
        <v>1712.8</v>
      </c>
      <c r="D33" s="371">
        <f>210.1+69.4-18.03</f>
        <v>261.47000000000003</v>
      </c>
      <c r="E33" s="371">
        <f t="shared" si="7"/>
        <v>30.130000000000109</v>
      </c>
      <c r="F33" s="371">
        <v>0.01</v>
      </c>
      <c r="G33" s="440">
        <f t="shared" si="9"/>
        <v>0.30130000000000112</v>
      </c>
      <c r="H33" s="455">
        <f t="shared" si="8"/>
        <v>1.7591078935077134E-4</v>
      </c>
      <c r="L33" s="527"/>
    </row>
    <row r="34" spans="1:12" ht="33" customHeight="1" x14ac:dyDescent="0.2">
      <c r="A34" s="371" t="s">
        <v>1427</v>
      </c>
      <c r="B34" s="371">
        <f>64.6+236.9</f>
        <v>301.5</v>
      </c>
      <c r="C34" s="371"/>
      <c r="D34" s="371"/>
      <c r="E34" s="371"/>
      <c r="F34" s="371"/>
      <c r="G34" s="440"/>
      <c r="H34" s="371"/>
    </row>
    <row r="35" spans="1:12" ht="33" customHeight="1" x14ac:dyDescent="0.2">
      <c r="A35" s="358" t="s">
        <v>1423</v>
      </c>
      <c r="B35" s="358">
        <f>SUM(B28:B34)</f>
        <v>65706.699999999983</v>
      </c>
      <c r="C35" s="358">
        <f t="shared" ref="C35" si="10">SUM(C28:C33)</f>
        <v>44335.500000000007</v>
      </c>
      <c r="E35" s="358">
        <f>SUM(E28:E33)</f>
        <v>7697.0299999999943</v>
      </c>
      <c r="F35" s="358">
        <v>2.88</v>
      </c>
      <c r="G35" s="441">
        <f t="shared" ref="G35" si="11">SUM(G28:G33)</f>
        <v>76.970299999999952</v>
      </c>
      <c r="H35" s="456">
        <f>G35/C35</f>
        <v>1.7360873340776565E-3</v>
      </c>
      <c r="K35" s="529"/>
      <c r="L35" s="527"/>
    </row>
  </sheetData>
  <customSheetViews>
    <customSheetView guid="{59BB3A05-2517-4212-B4B0-766CE27362F6}" state="hidden">
      <selection activeCell="K15" sqref="K15"/>
      <pageMargins left="0.7" right="0.7" top="0.75" bottom="0.75" header="0.3" footer="0.3"/>
      <pageSetup paperSize="9" orientation="portrait" r:id="rId1"/>
    </customSheetView>
    <customSheetView guid="{11E80AD0-6AA7-470D-8311-11AF96F196E5}" topLeftCell="A19">
      <selection activeCell="H24" sqref="H24"/>
      <pageMargins left="0.7" right="0.7" top="0.75" bottom="0.75" header="0.3" footer="0.3"/>
      <pageSetup paperSize="9" orientation="portrait" r:id="rId2"/>
    </customSheetView>
    <customSheetView guid="{1298D0A2-0CF6-434E-A6CD-B210E2963ADD}" topLeftCell="A16">
      <selection activeCell="H24" sqref="H24"/>
      <pageMargins left="0.7" right="0.7" top="0.75" bottom="0.75" header="0.3" footer="0.3"/>
      <pageSetup paperSize="9" orientation="portrait" r:id="rId3"/>
    </customSheetView>
  </customSheetViews>
  <mergeCells count="3">
    <mergeCell ref="A13:H13"/>
    <mergeCell ref="A1:H1"/>
    <mergeCell ref="A25:H25"/>
  </mergeCells>
  <pageMargins left="0.7" right="0.7" top="0.75" bottom="0.75" header="0.3" footer="0.3"/>
  <pageSetup paperSize="9" orientation="portrait"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A10" zoomScaleNormal="100" workbookViewId="0">
      <selection activeCell="H22" sqref="H22"/>
    </sheetView>
  </sheetViews>
  <sheetFormatPr defaultColWidth="9.140625" defaultRowHeight="33" customHeight="1" x14ac:dyDescent="0.2"/>
  <cols>
    <col min="1" max="1" width="9.140625" style="358"/>
    <col min="2" max="2" width="12.42578125" style="358" customWidth="1"/>
    <col min="3" max="4" width="13.85546875" style="358" customWidth="1"/>
    <col min="5" max="6" width="12.42578125" style="358" customWidth="1"/>
    <col min="7" max="7" width="15.5703125" style="358" customWidth="1"/>
    <col min="8" max="8" width="16.7109375" style="358" customWidth="1"/>
    <col min="9" max="9" width="15.42578125" style="358" customWidth="1"/>
    <col min="10" max="10" width="17.140625" style="358" customWidth="1"/>
    <col min="11" max="11" width="9.140625" style="358"/>
    <col min="12" max="12" width="11.5703125" style="358" bestFit="1" customWidth="1"/>
    <col min="13" max="16384" width="9.140625" style="358"/>
  </cols>
  <sheetData>
    <row r="1" spans="1:11" ht="33" customHeight="1" x14ac:dyDescent="0.2">
      <c r="A1" s="885" t="s">
        <v>1537</v>
      </c>
      <c r="B1" s="885"/>
      <c r="C1" s="885"/>
      <c r="D1" s="885"/>
      <c r="E1" s="885"/>
      <c r="F1" s="885"/>
      <c r="G1" s="885"/>
      <c r="H1" s="885"/>
      <c r="I1" s="498"/>
    </row>
    <row r="2" spans="1:11" ht="18" customHeight="1" x14ac:dyDescent="0.2"/>
    <row r="3" spans="1:11" ht="72.75" customHeight="1" x14ac:dyDescent="0.2">
      <c r="A3" s="371"/>
      <c r="B3" s="371" t="s">
        <v>1440</v>
      </c>
      <c r="C3" s="371" t="s">
        <v>1441</v>
      </c>
      <c r="D3" s="371" t="s">
        <v>1463</v>
      </c>
      <c r="E3" s="371" t="s">
        <v>1442</v>
      </c>
      <c r="F3" s="371" t="s">
        <v>1436</v>
      </c>
      <c r="G3" s="371" t="s">
        <v>1443</v>
      </c>
      <c r="H3" s="371" t="s">
        <v>1536</v>
      </c>
    </row>
    <row r="4" spans="1:11" ht="33" customHeight="1" x14ac:dyDescent="0.2">
      <c r="A4" s="371" t="s">
        <v>71</v>
      </c>
      <c r="B4" s="371">
        <v>22605.8</v>
      </c>
      <c r="C4" s="371">
        <f>1395.8+15954.1</f>
        <v>17349.900000000001</v>
      </c>
      <c r="D4" s="371">
        <f>457.3-24.5-3.6-40+475.9-5.5-13.1-2.1-16.5+1005.2-38.5-422.8</f>
        <v>1371.8</v>
      </c>
      <c r="E4" s="371">
        <f t="shared" ref="E4:E9" si="0">B4-C4-D4</f>
        <v>3884.0999999999976</v>
      </c>
      <c r="F4" s="371">
        <v>3.23</v>
      </c>
      <c r="G4" s="440">
        <f t="shared" ref="G4:G8" si="1">E4*F4</f>
        <v>12545.642999999993</v>
      </c>
      <c r="H4" s="451">
        <f>G4/C4</f>
        <v>0.72309598326215085</v>
      </c>
    </row>
    <row r="5" spans="1:11" ht="33" customHeight="1" x14ac:dyDescent="0.2">
      <c r="A5" s="371" t="s">
        <v>28</v>
      </c>
      <c r="B5" s="371">
        <v>24756.6</v>
      </c>
      <c r="C5" s="371">
        <f>1339.2+15133.7</f>
        <v>16472.900000000001</v>
      </c>
      <c r="D5" s="371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1">
        <f t="shared" si="0"/>
        <v>3388.4999999999964</v>
      </c>
      <c r="F5" s="371">
        <v>3.23</v>
      </c>
      <c r="G5" s="440">
        <f t="shared" si="1"/>
        <v>10944.854999999989</v>
      </c>
      <c r="H5" s="451">
        <f>G5/C5</f>
        <v>0.66441579806834183</v>
      </c>
      <c r="J5" s="487"/>
    </row>
    <row r="6" spans="1:11" ht="33" customHeight="1" x14ac:dyDescent="0.2">
      <c r="A6" s="371" t="s">
        <v>1042</v>
      </c>
      <c r="B6" s="371">
        <v>13321.1</v>
      </c>
      <c r="C6" s="371">
        <v>6275</v>
      </c>
      <c r="D6" s="371">
        <f>678.3+6165.9</f>
        <v>6844.2</v>
      </c>
      <c r="E6" s="371">
        <f t="shared" si="0"/>
        <v>201.90000000000055</v>
      </c>
      <c r="F6" s="371">
        <v>3.23</v>
      </c>
      <c r="G6" s="440">
        <f t="shared" si="1"/>
        <v>652.13700000000176</v>
      </c>
      <c r="H6" s="451">
        <f t="shared" ref="H6:H7" si="2">G6/C6</f>
        <v>0.10392621513944252</v>
      </c>
    </row>
    <row r="7" spans="1:11" ht="33" customHeight="1" x14ac:dyDescent="0.2">
      <c r="A7" s="371" t="s">
        <v>1421</v>
      </c>
      <c r="B7" s="371">
        <v>1409.2</v>
      </c>
      <c r="C7" s="371">
        <v>1221.3</v>
      </c>
      <c r="D7" s="371">
        <v>0</v>
      </c>
      <c r="E7" s="371">
        <f t="shared" si="0"/>
        <v>187.90000000000009</v>
      </c>
      <c r="F7" s="371">
        <v>3.23</v>
      </c>
      <c r="G7" s="440">
        <f t="shared" si="1"/>
        <v>606.91700000000026</v>
      </c>
      <c r="H7" s="451">
        <f t="shared" si="2"/>
        <v>0.49694342094489502</v>
      </c>
    </row>
    <row r="8" spans="1:11" ht="33" customHeight="1" x14ac:dyDescent="0.2">
      <c r="A8" s="371" t="s">
        <v>1422</v>
      </c>
      <c r="B8" s="371">
        <v>1308.0999999999999</v>
      </c>
      <c r="C8" s="371">
        <v>1303.5999999999999</v>
      </c>
      <c r="D8" s="371">
        <v>0</v>
      </c>
      <c r="E8" s="371">
        <f t="shared" si="0"/>
        <v>4.5</v>
      </c>
      <c r="F8" s="371">
        <v>3.23</v>
      </c>
      <c r="G8" s="440">
        <f t="shared" si="1"/>
        <v>14.535</v>
      </c>
      <c r="H8" s="451">
        <f>G8/C8</f>
        <v>1.1149892605093588E-2</v>
      </c>
    </row>
    <row r="9" spans="1:11" ht="33" customHeight="1" x14ac:dyDescent="0.2">
      <c r="A9" s="371" t="s">
        <v>82</v>
      </c>
      <c r="B9" s="371">
        <v>2004.4</v>
      </c>
      <c r="C9" s="371">
        <f>1712.8</f>
        <v>1712.8</v>
      </c>
      <c r="D9" s="371">
        <f>210.1+69.4-18.03</f>
        <v>261.47000000000003</v>
      </c>
      <c r="E9" s="371">
        <f t="shared" si="0"/>
        <v>30.130000000000109</v>
      </c>
      <c r="F9" s="371">
        <v>3.23</v>
      </c>
      <c r="G9" s="440">
        <f>E9*F9</f>
        <v>97.319900000000345</v>
      </c>
      <c r="H9" s="451">
        <f>G9/C9</f>
        <v>5.6819184960299127E-2</v>
      </c>
    </row>
    <row r="10" spans="1:11" ht="33" customHeight="1" x14ac:dyDescent="0.2">
      <c r="A10" s="371" t="s">
        <v>1427</v>
      </c>
      <c r="B10" s="371">
        <f>64.6+236.9</f>
        <v>301.5</v>
      </c>
      <c r="C10" s="371"/>
      <c r="D10" s="371">
        <v>301.5</v>
      </c>
      <c r="E10" s="371"/>
      <c r="F10" s="371"/>
      <c r="G10" s="440"/>
      <c r="H10" s="371"/>
    </row>
    <row r="11" spans="1:11" ht="33" customHeight="1" x14ac:dyDescent="0.35">
      <c r="A11" s="358" t="s">
        <v>1423</v>
      </c>
      <c r="B11" s="358">
        <f>SUM(B4:B10)</f>
        <v>65706.699999999983</v>
      </c>
      <c r="C11" s="358">
        <f>SUM(C4:C9)</f>
        <v>44335.500000000007</v>
      </c>
      <c r="D11" s="457">
        <f>SUM(D4:D10)</f>
        <v>13674.17</v>
      </c>
      <c r="E11" s="358">
        <f>SUM(E4:E9)</f>
        <v>7697.0299999999943</v>
      </c>
      <c r="F11" s="371">
        <v>3.23</v>
      </c>
      <c r="G11" s="441">
        <f>SUM(G4:G9)</f>
        <v>24861.406899999984</v>
      </c>
      <c r="H11" s="567">
        <f>G11/C11</f>
        <v>0.560756208907083</v>
      </c>
    </row>
    <row r="12" spans="1:11" ht="33" customHeight="1" x14ac:dyDescent="0.2">
      <c r="C12" s="358">
        <f>C11-C6</f>
        <v>38060.500000000007</v>
      </c>
      <c r="H12" s="448"/>
    </row>
    <row r="13" spans="1:11" ht="23.25" customHeight="1" x14ac:dyDescent="0.2">
      <c r="A13" t="s">
        <v>1437</v>
      </c>
      <c r="H13" s="447">
        <f>'Общ. счетчики'!B52</f>
        <v>122935</v>
      </c>
      <c r="I13" s="769"/>
    </row>
    <row r="14" spans="1:11" ht="23.25" customHeight="1" x14ac:dyDescent="0.2">
      <c r="A14" t="s">
        <v>1444</v>
      </c>
      <c r="H14" s="449"/>
      <c r="I14" s="467"/>
    </row>
    <row r="15" spans="1:11" ht="15" customHeight="1" x14ac:dyDescent="0.2">
      <c r="A15" s="358" t="s">
        <v>1383</v>
      </c>
      <c r="H15" s="761">
        <f>Под.6!F202+'Нежелые помещения'!F5</f>
        <v>45933</v>
      </c>
      <c r="I15" s="467"/>
      <c r="K15" s="462"/>
    </row>
    <row r="16" spans="1:11" ht="15" customHeight="1" x14ac:dyDescent="0.2">
      <c r="A16" s="358" t="s">
        <v>1384</v>
      </c>
      <c r="H16" s="761">
        <f>'Под. 1 и 2'!F118+'Под. 3'!F32+'Под. 4  и 5'!F60+'Нежелые помещения'!F22+'Нежелые помещения'!F14+'Нежелые помещения'!F10+'Нежелые помещения'!F25+'Нежелые помещения'!F26</f>
        <v>44531</v>
      </c>
      <c r="I16" s="467"/>
    </row>
    <row r="17" spans="1:10" ht="15" customHeight="1" x14ac:dyDescent="0.2">
      <c r="A17" s="358" t="s">
        <v>1385</v>
      </c>
      <c r="H17" s="761">
        <f>'Общ. счетчики'!G50</f>
        <v>8000</v>
      </c>
      <c r="I17" s="467"/>
      <c r="J17" s="487"/>
    </row>
    <row r="18" spans="1:10" ht="23.25" customHeight="1" x14ac:dyDescent="0.2">
      <c r="A18" t="s">
        <v>1439</v>
      </c>
      <c r="H18" s="449"/>
      <c r="I18" s="467"/>
    </row>
    <row r="19" spans="1:10" ht="23.25" customHeight="1" x14ac:dyDescent="0.2">
      <c r="A19" t="s">
        <v>1438</v>
      </c>
      <c r="H19" s="450">
        <f>SUM(H15:H18)</f>
        <v>98464</v>
      </c>
      <c r="I19" s="450"/>
      <c r="J19" s="773"/>
    </row>
    <row r="20" spans="1:10" ht="23.25" customHeight="1" x14ac:dyDescent="0.2">
      <c r="A20" s="13" t="s">
        <v>1991</v>
      </c>
      <c r="H20" s="762">
        <f>'Общ. счетчики'!G35</f>
        <v>12990</v>
      </c>
      <c r="I20" s="450"/>
    </row>
    <row r="21" spans="1:10" ht="33" customHeight="1" x14ac:dyDescent="0.2">
      <c r="G21" s="707" t="s">
        <v>2027</v>
      </c>
      <c r="H21" s="708">
        <f>H19-H20</f>
        <v>85474</v>
      </c>
      <c r="I21" s="448"/>
    </row>
    <row r="22" spans="1:10" ht="33" customHeight="1" x14ac:dyDescent="0.2">
      <c r="H22" s="775"/>
      <c r="I22" s="448"/>
    </row>
  </sheetData>
  <customSheetViews>
    <customSheetView guid="{59BB3A05-2517-4212-B4B0-766CE27362F6}" fitToPage="1" state="hidden" topLeftCell="A10">
      <selection activeCell="H22" sqref="H22"/>
      <pageMargins left="0.70866141732283472" right="0.70866141732283472" top="0.74803149606299213" bottom="0.74803149606299213" header="0.31496062992125984" footer="0.31496062992125984"/>
      <pageSetup paperSize="9" scale="73" orientation="portrait" r:id="rId1"/>
    </customSheetView>
    <customSheetView guid="{11E80AD0-6AA7-470D-8311-11AF96F196E5}" fitToPage="1" topLeftCell="A7">
      <selection activeCell="G11" sqref="G11"/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  <customSheetView guid="{1298D0A2-0CF6-434E-A6CD-B210E2963ADD}" fitToPage="1">
      <selection activeCell="D8" sqref="D8"/>
      <pageMargins left="0.70866141732283472" right="0.70866141732283472" top="0.74803149606299213" bottom="0.74803149606299213" header="0.31496062992125984" footer="0.31496062992125984"/>
      <pageSetup paperSize="9" scale="83" orientation="portrait" r:id="rId3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portrait" r:id="rId4"/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="110" zoomScaleNormal="110" workbookViewId="0">
      <selection activeCell="G14" sqref="G14"/>
    </sheetView>
  </sheetViews>
  <sheetFormatPr defaultColWidth="9.140625" defaultRowHeight="33" customHeight="1" x14ac:dyDescent="0.2"/>
  <cols>
    <col min="1" max="1" width="6.5703125" style="359" customWidth="1"/>
    <col min="2" max="2" width="23.5703125" style="359" customWidth="1"/>
    <col min="3" max="3" width="10.140625" style="359" customWidth="1"/>
    <col min="4" max="4" width="15.85546875" style="359" customWidth="1"/>
    <col min="5" max="5" width="10.7109375" style="359" customWidth="1"/>
    <col min="6" max="6" width="11.42578125" style="359" customWidth="1"/>
    <col min="7" max="7" width="18.5703125" style="359" customWidth="1"/>
    <col min="8" max="8" width="8.85546875" style="359" customWidth="1"/>
    <col min="9" max="16384" width="9.140625" style="359"/>
  </cols>
  <sheetData>
    <row r="1" spans="1:9" ht="36.75" customHeight="1" x14ac:dyDescent="0.2">
      <c r="A1" s="549" t="s">
        <v>2034</v>
      </c>
      <c r="B1" s="550"/>
      <c r="C1" s="550"/>
      <c r="D1" s="550"/>
      <c r="E1" s="550"/>
      <c r="F1" s="550"/>
      <c r="G1" s="550"/>
    </row>
    <row r="2" spans="1:9" ht="15" customHeight="1" x14ac:dyDescent="0.2">
      <c r="A2" s="888" t="s">
        <v>1400</v>
      </c>
      <c r="B2" s="888" t="s">
        <v>1401</v>
      </c>
      <c r="C2" s="888" t="s">
        <v>1402</v>
      </c>
      <c r="D2" s="888" t="s">
        <v>1403</v>
      </c>
      <c r="E2" s="888" t="s">
        <v>1404</v>
      </c>
      <c r="F2" s="888"/>
      <c r="G2" s="888"/>
    </row>
    <row r="3" spans="1:9" ht="15" customHeight="1" x14ac:dyDescent="0.2">
      <c r="A3" s="888"/>
      <c r="B3" s="888"/>
      <c r="C3" s="888"/>
      <c r="D3" s="888"/>
      <c r="E3" s="888" t="s">
        <v>1405</v>
      </c>
      <c r="F3" s="888"/>
      <c r="G3" s="888" t="s">
        <v>1408</v>
      </c>
    </row>
    <row r="4" spans="1:9" ht="15" customHeight="1" x14ac:dyDescent="0.2">
      <c r="A4" s="888"/>
      <c r="B4" s="888"/>
      <c r="C4" s="888"/>
      <c r="D4" s="848"/>
      <c r="E4" s="444" t="s">
        <v>1406</v>
      </c>
      <c r="F4" s="444" t="s">
        <v>1407</v>
      </c>
      <c r="G4" s="888"/>
    </row>
    <row r="5" spans="1:9" ht="17.25" customHeight="1" x14ac:dyDescent="0.2">
      <c r="A5" s="360" t="s">
        <v>1411</v>
      </c>
      <c r="B5" s="361" t="s">
        <v>1409</v>
      </c>
      <c r="C5" s="445" t="s">
        <v>1410</v>
      </c>
      <c r="D5" s="724">
        <v>4463.5200000000004</v>
      </c>
      <c r="E5" s="671"/>
      <c r="F5" s="361"/>
      <c r="G5" s="362"/>
    </row>
    <row r="6" spans="1:9" ht="21.75" customHeight="1" x14ac:dyDescent="0.2">
      <c r="A6" s="360" t="s">
        <v>1411</v>
      </c>
      <c r="B6" s="361" t="s">
        <v>1413</v>
      </c>
      <c r="C6" s="362" t="s">
        <v>1410</v>
      </c>
      <c r="D6" s="690"/>
      <c r="E6" s="461">
        <f>E7*0.0873</f>
        <v>87.911100000000005</v>
      </c>
      <c r="F6" s="461">
        <f t="shared" ref="F6:G6" si="0">F7*0.0873</f>
        <v>42.296849999999999</v>
      </c>
      <c r="G6" s="461">
        <f t="shared" si="0"/>
        <v>3.3601770000000002</v>
      </c>
      <c r="I6" s="776"/>
    </row>
    <row r="7" spans="1:9" ht="21.75" customHeight="1" x14ac:dyDescent="0.2">
      <c r="A7" s="360" t="s">
        <v>1414</v>
      </c>
      <c r="B7" s="361" t="s">
        <v>1415</v>
      </c>
      <c r="C7" s="362" t="s">
        <v>1416</v>
      </c>
      <c r="D7" s="361"/>
      <c r="E7" s="577">
        <v>1007</v>
      </c>
      <c r="F7" s="362">
        <f>150*3.23</f>
        <v>484.5</v>
      </c>
      <c r="G7" s="720">
        <v>38.49</v>
      </c>
    </row>
    <row r="8" spans="1:9" ht="12" customHeight="1" x14ac:dyDescent="0.2">
      <c r="A8" s="360" t="s">
        <v>1414</v>
      </c>
      <c r="B8" s="361" t="s">
        <v>1417</v>
      </c>
      <c r="C8" s="362" t="s">
        <v>1416</v>
      </c>
      <c r="D8" s="554">
        <v>271953</v>
      </c>
      <c r="E8" s="577">
        <v>1785</v>
      </c>
      <c r="F8" s="362">
        <f>150*4.33</f>
        <v>649.5</v>
      </c>
      <c r="G8" s="720">
        <v>38.49</v>
      </c>
      <c r="H8" s="538"/>
    </row>
    <row r="9" spans="1:9" ht="12" customHeight="1" x14ac:dyDescent="0.2">
      <c r="A9" s="360" t="s">
        <v>1414</v>
      </c>
      <c r="B9" s="361" t="s">
        <v>1418</v>
      </c>
      <c r="C9" s="362" t="s">
        <v>1416</v>
      </c>
      <c r="D9" s="361"/>
      <c r="E9" s="461">
        <f>E7+E8</f>
        <v>2792</v>
      </c>
      <c r="F9" s="461">
        <f>F7+F8</f>
        <v>1134</v>
      </c>
      <c r="G9" s="720">
        <f>G7+G8</f>
        <v>76.98</v>
      </c>
    </row>
    <row r="10" spans="1:9" ht="12" customHeight="1" x14ac:dyDescent="0.2">
      <c r="A10" s="360" t="s">
        <v>1412</v>
      </c>
      <c r="B10" s="361" t="s">
        <v>1419</v>
      </c>
      <c r="C10" s="362" t="s">
        <v>1388</v>
      </c>
      <c r="D10" s="525"/>
      <c r="E10" s="526">
        <f>'Норматив ээ'!H19-F10</f>
        <v>95774</v>
      </c>
      <c r="F10" s="672">
        <f>Под.6!G202+'Под. 4  и 5'!G60+'Под. 3'!G32+'Под. 1 и 2'!G118</f>
        <v>2690</v>
      </c>
      <c r="G10" s="530">
        <f>24861.41</f>
        <v>24861.41</v>
      </c>
    </row>
    <row r="11" spans="1:9" ht="15" customHeight="1" x14ac:dyDescent="0.2">
      <c r="E11" s="886"/>
      <c r="F11" s="887"/>
    </row>
    <row r="13" spans="1:9" ht="33" customHeight="1" x14ac:dyDescent="0.2">
      <c r="G13" s="528"/>
    </row>
    <row r="14" spans="1:9" ht="33" customHeight="1" x14ac:dyDescent="0.2">
      <c r="F14" s="359" t="s">
        <v>492</v>
      </c>
      <c r="G14" s="528"/>
    </row>
  </sheetData>
  <customSheetViews>
    <customSheetView guid="{59BB3A05-2517-4212-B4B0-766CE27362F6}" scale="110" fitToPage="1">
      <selection activeCell="G14" sqref="G14"/>
      <pageMargins left="0.70866141732283472" right="0.70866141732283472" top="0.74803149606299213" bottom="0.74803149606299213" header="0.31496062992125984" footer="0.31496062992125984"/>
      <pageSetup paperSize="9" scale="92" orientation="portrait" r:id="rId1"/>
    </customSheetView>
    <customSheetView guid="{11E80AD0-6AA7-470D-8311-11AF96F196E5}" scale="110" fitToPage="1">
      <selection activeCell="J6" sqref="J6"/>
      <pageMargins left="0.70866141732283472" right="0.70866141732283472" top="0.74803149606299213" bottom="0.74803149606299213" header="0.31496062992125984" footer="0.31496062992125984"/>
      <pageSetup paperSize="9" scale="92" orientation="portrait" r:id="rId2"/>
    </customSheetView>
    <customSheetView guid="{1298D0A2-0CF6-434E-A6CD-B210E2963ADD}" scale="110" fitToPage="1">
      <selection activeCell="J9" sqref="J9"/>
      <pageMargins left="0.70866141732283472" right="0.70866141732283472" top="0.74803149606299213" bottom="0.74803149606299213" header="0.31496062992125984" footer="0.31496062992125984"/>
      <pageSetup paperSize="9" scale="92" orientation="portrait" r:id="rId3"/>
    </customSheetView>
  </customSheetViews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J10" sqref="J10"/>
    </sheetView>
  </sheetViews>
  <sheetFormatPr defaultRowHeight="12.75" x14ac:dyDescent="0.2"/>
  <cols>
    <col min="1" max="1" width="12.85546875" customWidth="1"/>
    <col min="2" max="2" width="13.5703125" customWidth="1"/>
    <col min="3" max="3" width="12.85546875" customWidth="1"/>
    <col min="4" max="4" width="12.28515625" customWidth="1"/>
    <col min="5" max="5" width="14.28515625" customWidth="1"/>
  </cols>
  <sheetData>
    <row r="1" spans="1:5" ht="21.75" customHeight="1" x14ac:dyDescent="0.2"/>
    <row r="2" spans="1:5" ht="42" customHeight="1" x14ac:dyDescent="0.2">
      <c r="B2" s="358"/>
      <c r="C2" s="358"/>
      <c r="D2" s="358"/>
      <c r="E2" s="358"/>
    </row>
    <row r="3" spans="1:5" x14ac:dyDescent="0.2">
      <c r="A3" s="239"/>
      <c r="B3" s="239"/>
      <c r="C3" s="239"/>
      <c r="D3" s="239"/>
      <c r="E3" s="239"/>
    </row>
    <row r="6" spans="1:5" ht="36.75" customHeight="1" x14ac:dyDescent="0.2">
      <c r="A6" s="358"/>
    </row>
  </sheetData>
  <customSheetViews>
    <customSheetView guid="{59BB3A05-2517-4212-B4B0-766CE27362F6}" state="hidden">
      <selection activeCell="J10" sqref="J10"/>
      <pageMargins left="0.7" right="0.7" top="0.75" bottom="0.75" header="0.3" footer="0.3"/>
      <pageSetup paperSize="9" orientation="portrait" verticalDpi="0" r:id="rId1"/>
    </customSheetView>
    <customSheetView guid="{11E80AD0-6AA7-470D-8311-11AF96F196E5}">
      <selection activeCell="C11" sqref="C11"/>
      <pageMargins left="0.7" right="0.7" top="0.75" bottom="0.75" header="0.3" footer="0.3"/>
      <pageSetup paperSize="9" orientation="portrait" verticalDpi="0" r:id="rId2"/>
    </customSheetView>
    <customSheetView guid="{1298D0A2-0CF6-434E-A6CD-B210E2963ADD}">
      <selection activeCell="C11" sqref="C11"/>
      <pageMargins left="0.7" right="0.7" top="0.75" bottom="0.75" header="0.3" footer="0.3"/>
      <pageSetup paperSize="9" orientation="portrait" verticalDpi="0" r:id="rId3"/>
    </customSheetView>
  </customSheetViews>
  <pageMargins left="0.7" right="0.7" top="0.75" bottom="0.75" header="0.3" footer="0.3"/>
  <pageSetup paperSize="9" orientation="portrait" verticalDpi="0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/>
  <customSheetViews>
    <customSheetView guid="{59BB3A05-2517-4212-B4B0-766CE27362F6}" state="hidden">
      <selection activeCell="B14" sqref="B14"/>
      <pageMargins left="0.7" right="0.7" top="0.75" bottom="0.75" header="0.3" footer="0.3"/>
    </customSheetView>
    <customSheetView guid="{11E80AD0-6AA7-470D-8311-11AF96F196E5}">
      <selection activeCell="B14" sqref="B14"/>
      <pageMargins left="0.7" right="0.7" top="0.75" bottom="0.75" header="0.3" footer="0.3"/>
    </customSheetView>
    <customSheetView guid="{1298D0A2-0CF6-434E-A6CD-B210E2963ADD}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59BB3A05-2517-4212-B4B0-766CE27362F6}" state="hidden">
      <pageMargins left="0.7" right="0.7" top="0.75" bottom="0.75" header="0.3" footer="0.3"/>
    </customSheetView>
    <customSheetView guid="{11E80AD0-6AA7-470D-8311-11AF96F196E5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O14" sqref="O14"/>
    </sheetView>
  </sheetViews>
  <sheetFormatPr defaultColWidth="9.140625" defaultRowHeight="33" customHeight="1" x14ac:dyDescent="0.2"/>
  <cols>
    <col min="1" max="1" width="6.5703125" style="359" customWidth="1"/>
    <col min="2" max="2" width="23.5703125" style="359" customWidth="1"/>
    <col min="3" max="3" width="10.140625" style="359" customWidth="1"/>
    <col min="4" max="4" width="15.85546875" style="359" customWidth="1"/>
    <col min="5" max="5" width="10.7109375" style="359" customWidth="1"/>
    <col min="6" max="6" width="11.42578125" style="359" customWidth="1"/>
    <col min="7" max="7" width="18.5703125" style="359" customWidth="1"/>
    <col min="8" max="8" width="8.85546875" style="359" customWidth="1"/>
    <col min="9" max="9" width="9.140625" style="359"/>
    <col min="10" max="10" width="10" style="359" bestFit="1" customWidth="1"/>
    <col min="11" max="16384" width="9.140625" style="359"/>
  </cols>
  <sheetData>
    <row r="1" spans="1:13" ht="36.75" customHeight="1" x14ac:dyDescent="0.2">
      <c r="A1" s="549" t="s">
        <v>2006</v>
      </c>
      <c r="B1" s="550"/>
      <c r="C1" s="550"/>
      <c r="D1" s="550"/>
      <c r="E1" s="550"/>
      <c r="F1" s="550"/>
      <c r="G1" s="550"/>
    </row>
    <row r="2" spans="1:13" ht="46.5" customHeight="1" x14ac:dyDescent="0.2">
      <c r="A2" s="444" t="s">
        <v>1400</v>
      </c>
      <c r="B2" s="444" t="s">
        <v>1401</v>
      </c>
      <c r="C2" s="444" t="s">
        <v>1402</v>
      </c>
      <c r="D2" s="444" t="s">
        <v>1403</v>
      </c>
      <c r="E2" s="444" t="s">
        <v>1404</v>
      </c>
      <c r="F2"/>
      <c r="G2"/>
    </row>
    <row r="3" spans="1:13" ht="35.25" customHeight="1" x14ac:dyDescent="0.2">
      <c r="A3"/>
      <c r="B3"/>
      <c r="C3"/>
      <c r="D3"/>
      <c r="E3" s="444" t="s">
        <v>1405</v>
      </c>
      <c r="F3"/>
      <c r="G3" s="444" t="s">
        <v>1408</v>
      </c>
      <c r="J3" s="755" t="s">
        <v>2014</v>
      </c>
      <c r="K3" s="755" t="s">
        <v>2021</v>
      </c>
      <c r="L3" s="755" t="s">
        <v>2022</v>
      </c>
      <c r="M3" s="359" t="s">
        <v>2025</v>
      </c>
    </row>
    <row r="4" spans="1:13" ht="15" customHeight="1" x14ac:dyDescent="0.2">
      <c r="A4"/>
      <c r="B4"/>
      <c r="C4"/>
      <c r="D4"/>
      <c r="E4" s="444" t="s">
        <v>1406</v>
      </c>
      <c r="F4" s="444" t="s">
        <v>1407</v>
      </c>
      <c r="G4"/>
    </row>
    <row r="5" spans="1:13" ht="17.25" customHeight="1" x14ac:dyDescent="0.2">
      <c r="A5" s="360" t="s">
        <v>1411</v>
      </c>
      <c r="B5" s="361" t="s">
        <v>1409</v>
      </c>
      <c r="C5" s="445" t="s">
        <v>1410</v>
      </c>
      <c r="D5" s="724">
        <v>3959.46</v>
      </c>
      <c r="E5" s="671">
        <f>236.21+21.99</f>
        <v>258.2</v>
      </c>
      <c r="F5" s="361"/>
      <c r="G5" s="362">
        <v>302.08</v>
      </c>
      <c r="I5" s="757" t="s">
        <v>2015</v>
      </c>
      <c r="J5" s="359">
        <f>Под.6!F202</f>
        <v>45910</v>
      </c>
      <c r="K5" s="359">
        <f>'Общ. счетчики'!G39+'Общ. счетчики'!G38</f>
        <v>47980</v>
      </c>
      <c r="L5" s="359">
        <f>'Общ. счетчики'!G36+'Общ. счетчики'!G37</f>
        <v>4245</v>
      </c>
    </row>
    <row r="6" spans="1:13" ht="21.75" customHeight="1" x14ac:dyDescent="0.2">
      <c r="A6" s="360" t="s">
        <v>1411</v>
      </c>
      <c r="B6" s="361" t="s">
        <v>1413</v>
      </c>
      <c r="C6" s="362" t="s">
        <v>1410</v>
      </c>
      <c r="D6" s="690"/>
      <c r="E6" s="461">
        <f>E7*0.051</f>
        <v>62.778449999999999</v>
      </c>
      <c r="F6" s="461">
        <f>F7*0.051</f>
        <v>22.23855</v>
      </c>
      <c r="G6" s="546">
        <f>G7*0.051</f>
        <v>5.7629999999999999</v>
      </c>
      <c r="I6" s="757" t="s">
        <v>2016</v>
      </c>
      <c r="J6" s="756">
        <f>'Под. 1 и 2'!F118+'Под. 3'!F32+'Под. 4  и 5'!F60</f>
        <v>41940</v>
      </c>
      <c r="K6" s="359">
        <f>'Общ. счетчики'!G10+'Общ. счетчики'!G11+'Общ. счетчики'!G15+'Общ. счетчики'!G16+'Общ. счетчики'!G20+'Общ. счетчики'!G21</f>
        <v>42420</v>
      </c>
      <c r="L6" s="359">
        <f>'Общ. счетчики'!G8+'Общ. счетчики'!G9+'Общ. счетчики'!G13+'Общ. счетчики'!G14+'Общ. счетчики'!G18+'Общ. счетчики'!G19</f>
        <v>7300</v>
      </c>
    </row>
    <row r="7" spans="1:13" ht="21.75" customHeight="1" x14ac:dyDescent="0.2">
      <c r="A7" s="360" t="s">
        <v>1414</v>
      </c>
      <c r="B7" s="361" t="s">
        <v>1415</v>
      </c>
      <c r="C7" s="362" t="s">
        <v>1416</v>
      </c>
      <c r="D7" s="361"/>
      <c r="E7" s="577">
        <f>1667-F7</f>
        <v>1230.95</v>
      </c>
      <c r="F7" s="362">
        <f>135*3.23</f>
        <v>436.05</v>
      </c>
      <c r="G7" s="577">
        <v>113</v>
      </c>
      <c r="I7" s="757" t="s">
        <v>2017</v>
      </c>
      <c r="J7" s="359">
        <f>'корп. 3'!C8+'корп. 3'!C7</f>
        <v>8000</v>
      </c>
      <c r="K7" s="756">
        <f>'Общ. счетчики'!G50</f>
        <v>8000</v>
      </c>
      <c r="L7" s="756">
        <f>K7</f>
        <v>8000</v>
      </c>
    </row>
    <row r="8" spans="1:13" ht="12" customHeight="1" x14ac:dyDescent="0.2">
      <c r="A8" s="360" t="s">
        <v>1414</v>
      </c>
      <c r="B8" s="361" t="s">
        <v>1417</v>
      </c>
      <c r="C8" s="362" t="s">
        <v>1416</v>
      </c>
      <c r="D8" s="554">
        <v>263623</v>
      </c>
      <c r="E8" s="577">
        <f>2650-F8</f>
        <v>2065.4499999999998</v>
      </c>
      <c r="F8" s="362">
        <f>135*4.33</f>
        <v>584.54999999999995</v>
      </c>
      <c r="G8" s="577">
        <v>113</v>
      </c>
      <c r="H8" s="538"/>
      <c r="I8" s="757" t="s">
        <v>2018</v>
      </c>
      <c r="K8" s="758"/>
      <c r="L8" s="758"/>
    </row>
    <row r="9" spans="1:13" ht="12" customHeight="1" x14ac:dyDescent="0.2">
      <c r="A9" s="360" t="s">
        <v>1414</v>
      </c>
      <c r="B9" s="361" t="s">
        <v>1418</v>
      </c>
      <c r="C9" s="362" t="s">
        <v>1416</v>
      </c>
      <c r="D9" s="361"/>
      <c r="E9" s="461">
        <f>E7+E8</f>
        <v>3296.3999999999996</v>
      </c>
      <c r="F9" s="461">
        <f>F7+F8</f>
        <v>1020.5999999999999</v>
      </c>
      <c r="G9" s="577">
        <v>226</v>
      </c>
      <c r="I9" s="757" t="s">
        <v>2023</v>
      </c>
      <c r="J9" s="756">
        <f>J5+J6+J7</f>
        <v>95850</v>
      </c>
      <c r="K9" s="756">
        <f>K5+K6+K7+K8</f>
        <v>98400</v>
      </c>
      <c r="L9" s="756">
        <f>L5+L6+L7+L8</f>
        <v>19545</v>
      </c>
      <c r="M9" s="756">
        <f>'Нежелые помещения'!F27</f>
        <v>2614</v>
      </c>
    </row>
    <row r="10" spans="1:13" ht="12" customHeight="1" x14ac:dyDescent="0.2">
      <c r="A10" s="360" t="s">
        <v>1412</v>
      </c>
      <c r="B10" s="361" t="s">
        <v>1419</v>
      </c>
      <c r="C10" s="362" t="s">
        <v>1388</v>
      </c>
      <c r="D10" s="525"/>
      <c r="E10" s="526">
        <f>'Норматив ээ'!H19-F10</f>
        <v>95774</v>
      </c>
      <c r="F10" s="672">
        <f>Под.6!G202+'Под. 4  и 5'!G60+'Под. 3'!G32+'Под. 1 и 2'!G118</f>
        <v>2690</v>
      </c>
      <c r="G10" s="530">
        <f>24861.41-'Норматив ээ'!H21</f>
        <v>-60612.59</v>
      </c>
      <c r="I10" s="757" t="s">
        <v>2019</v>
      </c>
      <c r="J10" s="759">
        <f>(K9+L9)-J9-M9</f>
        <v>19481</v>
      </c>
    </row>
    <row r="11" spans="1:13" ht="15" customHeight="1" x14ac:dyDescent="0.2">
      <c r="E11" s="750"/>
      <c r="F11"/>
      <c r="I11" s="757" t="s">
        <v>2020</v>
      </c>
      <c r="J11" s="760">
        <f>J10/'Норматив ээ'!C12</f>
        <v>0.51184298682360974</v>
      </c>
      <c r="K11" s="755" t="s">
        <v>2024</v>
      </c>
    </row>
    <row r="13" spans="1:13" ht="33" customHeight="1" x14ac:dyDescent="0.2">
      <c r="G13" s="528"/>
    </row>
    <row r="14" spans="1:13" ht="33" customHeight="1" x14ac:dyDescent="0.2">
      <c r="F14" s="359" t="s">
        <v>492</v>
      </c>
      <c r="G14" s="528"/>
    </row>
  </sheetData>
  <customSheetViews>
    <customSheetView guid="{59BB3A05-2517-4212-B4B0-766CE27362F6}" state="hidden">
      <selection activeCell="O14" sqref="O14"/>
      <pageMargins left="0.7" right="0.7" top="0.75" bottom="0.75" header="0.3" footer="0.3"/>
    </customSheetView>
    <customSheetView guid="{11E80AD0-6AA7-470D-8311-11AF96F196E5}" state="hidden">
      <selection activeCell="O14" sqref="O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Общ. счетчики</vt:lpstr>
      <vt:lpstr>Под. 1 и 2</vt:lpstr>
      <vt:lpstr>Под. 3</vt:lpstr>
      <vt:lpstr>Под. 4  и 5</vt:lpstr>
      <vt:lpstr>Под.6</vt:lpstr>
      <vt:lpstr>Нежил. пом.</vt:lpstr>
      <vt:lpstr>МОП корп. 1</vt:lpstr>
      <vt:lpstr>МОП корп. 2</vt:lpstr>
      <vt:lpstr>МОП корп. 4, 5, 6</vt:lpstr>
      <vt:lpstr>Нежелые помещения</vt:lpstr>
      <vt:lpstr>корп. 3</vt:lpstr>
      <vt:lpstr>Норматив вода</vt:lpstr>
      <vt:lpstr>Норматив ээ</vt:lpstr>
      <vt:lpstr>Справка по ОПУ и ИПУ</vt:lpstr>
      <vt:lpstr>Лист1</vt:lpstr>
      <vt:lpstr>Лист2</vt:lpstr>
      <vt:lpstr>Лист4</vt:lpstr>
      <vt:lpstr>Лист3</vt:lpstr>
      <vt:lpstr>'Нежил. пом.'!Область_печати</vt:lpstr>
      <vt:lpstr>'Общ. счетчики'!Область_печати</vt:lpstr>
      <vt:lpstr>'Под. 1 и 2'!Область_печати</vt:lpstr>
      <vt:lpstr>'Под. 3'!Область_печати</vt:lpstr>
      <vt:lpstr>'Под. 4  и 5'!Область_печати</vt:lpstr>
      <vt:lpstr>Под.6!Область_печати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2023-05-18T11:08:38Z</cp:lastPrinted>
  <dcterms:created xsi:type="dcterms:W3CDTF">2010-02-17T17:09:47Z</dcterms:created>
  <dcterms:modified xsi:type="dcterms:W3CDTF">2023-05-24T07:14:46Z</dcterms:modified>
</cp:coreProperties>
</file>