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0" windowWidth="20730" windowHeight="1104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Под.6!$F$1:$F$206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B55" i="1" l="1"/>
  <c r="B52" i="1"/>
  <c r="G9" i="13"/>
  <c r="F9" i="13"/>
  <c r="E9" i="13"/>
  <c r="F6" i="13"/>
  <c r="G6" i="13"/>
  <c r="E6" i="13"/>
  <c r="F8" i="13" l="1"/>
  <c r="F7" i="13"/>
  <c r="G202" i="5" l="1"/>
  <c r="G118" i="2" l="1"/>
  <c r="F10" i="13" s="1"/>
  <c r="G60" i="4"/>
  <c r="F30" i="4"/>
  <c r="F8" i="18" l="1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10" i="2" l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14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40" i="1"/>
  <c r="G35" i="1"/>
  <c r="G17" i="1"/>
  <c r="G23" i="1" s="1"/>
  <c r="C27" i="6"/>
  <c r="C44" i="6" s="1"/>
  <c r="F100" i="6"/>
  <c r="F101" i="6"/>
  <c r="F102" i="6"/>
  <c r="F99" i="6"/>
  <c r="H13" i="12" l="1"/>
  <c r="K9" i="18"/>
  <c r="J6" i="18"/>
  <c r="H16" i="12"/>
  <c r="H20" i="12"/>
  <c r="G78" i="6"/>
  <c r="G80" i="6"/>
  <c r="F45" i="6"/>
  <c r="G79" i="6"/>
  <c r="F103" i="6"/>
  <c r="G72" i="6" l="1"/>
  <c r="F54" i="5"/>
  <c r="F182" i="5" l="1"/>
  <c r="F202" i="5" s="1"/>
  <c r="J5" i="18" l="1"/>
  <c r="J9" i="18" s="1"/>
  <c r="J10" i="18" s="1"/>
  <c r="J11" i="18" s="1"/>
  <c r="H15" i="12"/>
  <c r="D34" i="9"/>
  <c r="A11" i="9"/>
  <c r="H19" i="12" l="1"/>
  <c r="E10" i="13" s="1"/>
  <c r="E10" i="18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H21" i="12" l="1"/>
  <c r="G10" i="18" s="1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57" authorId="0" guid="{00C5E6B5-4803-4411-8A61-4B95022DFDD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 норматив 
</t>
        </r>
      </text>
    </comment>
    <comment ref="G57" authorId="0" guid="{3E493A66-2768-457E-92EC-CDF816FACC2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239норматив * 6месяцев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0" authorId="0" guid="{1CFBCDCF-64D7-4F06-A166-31E91279951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=3чел*91норматив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5" authorId="0" guid="{8349899F-B09C-42B7-BB88-49B3DF309CB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190 норматив
</t>
        </r>
      </text>
    </comment>
    <comment ref="F178" authorId="0" guid="{28ED8FC3-DF63-4F6F-9915-954FB1714F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530+530+755+420+605+480=3320/6=554 кВт
среднемесячное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<sst xmlns="http://schemas.openxmlformats.org/spreadsheetml/2006/main" count="2412" uniqueCount="2036">
  <si>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</si>
  <si>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</si>
  <si>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</si>
  <si>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</si>
  <si>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</si>
  <si>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</si>
  <si>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</si>
  <si>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</si>
  <si>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</si>
  <si>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</si>
  <si>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</si>
  <si>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</si>
  <si>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</si>
  <si>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</si>
  <si>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</si>
  <si>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</si>
  <si>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</si>
  <si>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</si>
  <si>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</si>
  <si>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</si>
  <si>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</si>
  <si>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</si>
  <si>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</si>
  <si>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</si>
  <si>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</si>
  <si>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</si>
  <si>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</si>
  <si>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</si>
  <si>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</si>
  <si>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</si>
  <si>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</si>
  <si>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</si>
  <si>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</si>
  <si>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</si>
  <si>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</si>
  <si>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</si>
  <si>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</si>
  <si>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</si>
  <si>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</si>
  <si>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</si>
  <si>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</si>
  <si>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</si>
  <si>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</si>
  <si>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</si>
  <si>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</si>
  <si>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</si>
  <si>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</si>
  <si>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</si>
  <si>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</si>
  <si>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</si>
  <si>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</si>
  <si>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</si>
  <si>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</si>
  <si>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</si>
  <si>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</si>
  <si>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</si>
  <si>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</si>
  <si>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</si>
  <si>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</si>
  <si>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</si>
  <si>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</si>
  <si>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</si>
  <si>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</si>
  <si>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</si>
  <si>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</si>
  <si>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</si>
  <si>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</si>
  <si>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</si>
  <si>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</si>
  <si>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</si>
  <si>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</si>
  <si>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</si>
  <si>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</si>
  <si>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</si>
  <si>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</si>
  <si>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</si>
  <si>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</si>
  <si>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</si>
  <si>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</si>
  <si>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</si>
  <si>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</si>
  <si>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</si>
  <si>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</si>
  <si>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</si>
  <si>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</si>
  <si>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</si>
  <si>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</si>
  <si>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</si>
  <si>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</si>
  <si>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</si>
  <si>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</si>
  <si>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</si>
  <si>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</si>
  <si>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</si>
  <si>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</si>
  <si>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</si>
  <si>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</si>
  <si>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</si>
  <si>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</si>
  <si>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</si>
  <si>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</si>
  <si>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</si>
  <si>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</si>
  <si>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</si>
  <si>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</si>
  <si>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</si>
  <si>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</si>
  <si>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</si>
  <si>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</si>
  <si>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</si>
  <si>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</si>
  <si>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</si>
  <si>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</si>
  <si>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</si>
  <si>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</si>
  <si>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</si>
  <si>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</si>
  <si>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</si>
  <si>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</si>
  <si>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</si>
  <si>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</si>
  <si>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</si>
  <si>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</si>
  <si>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</si>
  <si>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</si>
  <si>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</si>
  <si>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</si>
  <si>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</si>
  <si>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</si>
  <si>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</si>
  <si>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</si>
  <si>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</si>
  <si>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</si>
  <si>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</si>
  <si>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</si>
  <si>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</si>
  <si>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</si>
  <si>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</si>
  <si>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</si>
  <si>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</si>
  <si>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</si>
  <si>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</si>
  <si>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</si>
  <si>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</si>
  <si>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</si>
  <si>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</si>
  <si>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</si>
  <si>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</si>
  <si>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</si>
  <si>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</si>
  <si>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</si>
  <si>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</si>
  <si>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</si>
  <si>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</si>
  <si>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</si>
  <si>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</si>
  <si>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</si>
  <si>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</si>
  <si>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</si>
  <si>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</si>
  <si>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</si>
  <si>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</si>
  <si>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</si>
  <si>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</si>
  <si>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</si>
  <si>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</si>
  <si>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</si>
  <si>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</si>
  <si>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</si>
  <si>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</si>
  <si>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</si>
  <si>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</si>
  <si>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</si>
  <si>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</si>
  <si>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</si>
  <si>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</si>
  <si>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</si>
  <si>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</si>
  <si>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</si>
  <si>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</si>
  <si>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</si>
  <si>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</si>
  <si>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</si>
  <si>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</si>
  <si>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</si>
  <si>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</si>
  <si>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</si>
  <si>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</si>
  <si>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</si>
  <si>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</si>
  <si>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</si>
  <si>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</si>
  <si>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</si>
  <si>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</si>
  <si>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</si>
  <si>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</si>
  <si>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</si>
  <si>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</si>
  <si>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</si>
  <si>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</si>
  <si>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</si>
  <si>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</si>
  <si>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</si>
  <si>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</si>
  <si>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</si>
  <si>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</si>
  <si>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</si>
  <si>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</si>
  <si>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</si>
  <si>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</si>
  <si>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</si>
  <si>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</si>
  <si>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</si>
  <si>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</si>
  <si>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</si>
  <si>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</si>
  <si>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</si>
  <si>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</si>
  <si>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</si>
  <si>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</si>
  <si>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</si>
  <si>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</si>
  <si>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</si>
  <si>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</si>
  <si>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</si>
  <si>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</si>
  <si>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</si>
  <si>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</si>
  <si>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</si>
  <si>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</si>
  <si>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</si>
  <si>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</si>
  <si>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</si>
  <si>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</si>
  <si>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</si>
  <si>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</si>
  <si>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</si>
  <si>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</si>
  <si>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</si>
  <si>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</si>
  <si>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</si>
  <si>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</si>
  <si>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</si>
  <si>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</si>
  <si>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</si>
  <si>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</si>
  <si>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</si>
  <si>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</si>
  <si>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</si>
  <si>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</si>
  <si>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</si>
  <si>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</si>
  <si>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</si>
  <si>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</si>
  <si>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</si>
  <si>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</si>
  <si>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</si>
  <si>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</si>
  <si>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</si>
  <si>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</si>
  <si>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</si>
  <si>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</si>
  <si>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</si>
  <si>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</si>
  <si>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</si>
  <si>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</si>
  <si>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</si>
  <si>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</si>
  <si>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</si>
  <si>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</si>
  <si>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</si>
  <si>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</si>
  <si>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</si>
  <si>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</si>
  <si>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</si>
  <si>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</si>
  <si>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</si>
  <si>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</si>
  <si>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</si>
  <si>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</si>
  <si>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</si>
  <si>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</si>
  <si>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</si>
  <si>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</si>
  <si>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</si>
  <si>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</si>
  <si>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</si>
  <si>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</si>
  <si>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</si>
  <si>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</si>
  <si>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</si>
  <si>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</si>
  <si>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</si>
  <si>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</si>
  <si>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</si>
  <si>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</si>
  <si>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</si>
  <si>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</si>
  <si>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</si>
  <si>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</si>
  <si>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</si>
  <si>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</si>
  <si>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</si>
  <si>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</si>
  <si>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</si>
  <si>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</si>
  <si>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</si>
  <si>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</si>
  <si>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</si>
  <si>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</si>
  <si>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</si>
  <si>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</si>
  <si>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</si>
  <si>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</si>
  <si>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</si>
  <si>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</si>
  <si>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</si>
  <si>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</si>
  <si>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</si>
  <si>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</si>
  <si>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</si>
  <si>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</si>
  <si>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</si>
  <si>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</si>
  <si>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</si>
  <si>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</si>
  <si>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</si>
  <si>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</si>
  <si>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</si>
  <si>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</si>
  <si>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</si>
  <si>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</si>
  <si>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</si>
  <si>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</si>
  <si>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</si>
  <si>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</si>
  <si>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</si>
  <si>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</si>
  <si>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</si>
  <si>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</si>
  <si>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</si>
  <si>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</si>
  <si>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</si>
  <si>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</si>
  <si>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</si>
  <si>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</si>
  <si>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</si>
  <si>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</si>
  <si>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</si>
  <si>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</si>
  <si>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</si>
  <si>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</si>
  <si>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</si>
  <si>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</si>
  <si>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</si>
  <si>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</si>
  <si>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</si>
  <si>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</si>
  <si>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</si>
  <si>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</si>
  <si>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</si>
  <si>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</si>
  <si>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</si>
  <si>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</si>
  <si>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</si>
  <si>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</si>
  <si>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</si>
  <si>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</si>
  <si>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</si>
  <si>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</si>
  <si>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</si>
  <si>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</si>
  <si>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</si>
  <si>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</si>
  <si>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</si>
  <si>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</si>
  <si>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</si>
  <si>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</si>
  <si>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</si>
  <si>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</si>
  <si>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</si>
  <si>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</si>
  <si>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</si>
  <si>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</si>
  <si>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</si>
  <si>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</si>
  <si>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</si>
  <si>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</si>
  <si>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</si>
  <si>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</si>
  <si>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</si>
  <si>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</si>
  <si>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</si>
  <si>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</si>
  <si>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</si>
  <si>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</si>
  <si>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</si>
  <si>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</si>
  <si>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</si>
  <si>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</si>
  <si>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</si>
  <si>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</si>
  <si>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</si>
  <si>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</si>
  <si>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</si>
  <si>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</si>
  <si>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</si>
  <si>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</si>
  <si>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</si>
  <si>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</si>
  <si>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</si>
  <si>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</si>
  <si>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</si>
  <si>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</si>
  <si>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</si>
  <si>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</si>
  <si>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</si>
  <si>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</si>
  <si>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</si>
  <si>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</si>
  <si>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</si>
  <si>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</si>
  <si>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</si>
  <si>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</si>
  <si>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</si>
  <si>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</si>
  <si>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</si>
  <si>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</si>
  <si>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</si>
  <si>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</si>
  <si>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</si>
  <si>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</si>
  <si>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</si>
  <si>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</si>
  <si>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</si>
  <si>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</si>
  <si>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</si>
  <si>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</si>
  <si>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</si>
  <si>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</si>
  <si>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</si>
  <si>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</si>
  <si>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</si>
  <si>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</si>
  <si>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</si>
  <si>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</si>
  <si>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</si>
  <si>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</si>
  <si>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</si>
  <si>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</si>
  <si>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</si>
  <si>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</si>
  <si>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</si>
  <si>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</si>
  <si>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</si>
  <si>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</si>
  <si>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</si>
  <si>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</si>
  <si>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</si>
  <si>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</si>
  <si>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</si>
  <si>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</si>
  <si>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</si>
  <si>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</si>
  <si>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</si>
  <si>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</si>
  <si>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</si>
  <si>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</si>
  <si>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</si>
  <si>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</si>
  <si>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</si>
  <si>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</si>
  <si>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</si>
  <si>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</si>
  <si>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</si>
  <si>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</si>
  <si>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</si>
  <si>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</si>
  <si>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</si>
  <si>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</si>
  <si>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</si>
  <si>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</si>
  <si>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</si>
  <si>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</si>
  <si>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</si>
  <si>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</si>
  <si>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</si>
  <si>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</si>
  <si>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</si>
  <si>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</si>
  <si>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</si>
  <si>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</si>
  <si>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</si>
  <si>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</si>
  <si>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</si>
  <si>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</si>
  <si>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</si>
  <si>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</si>
  <si>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</si>
  <si>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</si>
  <si>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</si>
  <si>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</si>
  <si>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</si>
  <si>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</si>
  <si>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</si>
  <si>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</si>
  <si>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</si>
  <si>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</si>
  <si>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</si>
  <si>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</si>
  <si>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</si>
  <si>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</si>
  <si>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</si>
  <si>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</si>
  <si>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</si>
  <si>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</si>
  <si>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</si>
  <si>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</si>
  <si>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</si>
  <si>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</si>
  <si>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</si>
  <si>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</si>
  <si>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</si>
  <si>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</si>
  <si>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</si>
  <si>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</si>
  <si>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</si>
  <si>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</si>
  <si>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</si>
  <si>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</si>
  <si>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</si>
  <si>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</si>
  <si>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</si>
  <si>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</si>
  <si>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</si>
  <si>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</si>
  <si>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</si>
  <si>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</si>
  <si>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</si>
  <si>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</si>
  <si>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</si>
  <si>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</si>
  <si>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</si>
  <si>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</si>
  <si>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</si>
  <si>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</si>
  <si>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</si>
  <si>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</si>
  <si>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</si>
  <si>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</si>
  <si>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</si>
  <si>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</si>
  <si>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</si>
  <si>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</si>
  <si>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</si>
  <si>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</si>
  <si>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</si>
  <si>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</si>
  <si>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</si>
  <si>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</si>
  <si>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</si>
  <si>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</si>
  <si>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</si>
  <si>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</si>
  <si>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</si>
  <si>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</si>
  <si>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</si>
  <si>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</si>
  <si>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</si>
  <si>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</si>
  <si>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</si>
  <si>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</si>
  <si>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</si>
  <si>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</si>
  <si>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</si>
  <si>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</si>
  <si>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</si>
  <si>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</si>
  <si>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</si>
  <si>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</si>
  <si>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</si>
  <si>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</si>
  <si>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</si>
  <si>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</si>
  <si>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</si>
  <si>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</si>
  <si>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</si>
  <si>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</si>
  <si>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</si>
  <si>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</si>
  <si>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</si>
  <si>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</si>
  <si>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</si>
  <si>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</si>
  <si>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</si>
  <si>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</si>
  <si>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</si>
  <si>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</si>
  <si>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</si>
  <si>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</si>
  <si>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</si>
  <si>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</si>
  <si>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</si>
  <si>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</si>
  <si>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</si>
  <si>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</si>
  <si>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</si>
  <si>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</si>
  <si>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</si>
  <si>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</si>
  <si>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</si>
  <si>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</si>
  <si>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</si>
  <si>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</si>
  <si>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</si>
  <si>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</si>
  <si>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</si>
  <si>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</si>
  <si>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</si>
  <si>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</si>
  <si>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</si>
  <si>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</si>
  <si>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</si>
  <si>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</si>
  <si>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</si>
  <si>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</si>
  <si>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</si>
  <si>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</si>
  <si>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</si>
  <si>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</si>
  <si>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</si>
  <si>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</si>
  <si>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</si>
  <si>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</si>
  <si>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</si>
  <si>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</si>
  <si>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</si>
  <si>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</si>
  <si>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</si>
  <si>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</si>
  <si>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</si>
  <si>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</si>
  <si>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</si>
  <si>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</si>
  <si>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</si>
  <si>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</si>
  <si>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</si>
  <si>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</si>
  <si>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</si>
  <si>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</si>
  <si>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</si>
  <si>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</si>
  <si>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</si>
  <si>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</si>
  <si>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</si>
  <si>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</si>
  <si>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</si>
  <si>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</si>
  <si>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</si>
  <si>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</si>
  <si>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</si>
  <si>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</si>
  <si>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</si>
  <si>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</si>
  <si>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</si>
  <si>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</si>
  <si>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</si>
  <si>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</si>
  <si>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</si>
  <si>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</si>
  <si>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</si>
  <si>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</si>
  <si>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</si>
  <si>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</si>
  <si>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</si>
  <si>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</si>
  <si>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</si>
  <si>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</si>
  <si>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</si>
  <si>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</si>
  <si>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</si>
  <si>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</si>
  <si>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</si>
  <si>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</si>
  <si>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</si>
  <si>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</si>
  <si>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</si>
  <si>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</si>
  <si>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</si>
  <si>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</si>
  <si>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</si>
  <si>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</si>
  <si>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</si>
  <si>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</si>
  <si>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</si>
  <si>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</si>
  <si>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</si>
  <si>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</si>
  <si>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</si>
  <si>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</si>
  <si>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</si>
  <si>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</si>
  <si>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</si>
  <si>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</si>
  <si>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</si>
  <si>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</si>
  <si>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</si>
  <si>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</si>
  <si>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</si>
  <si>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</si>
  <si>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</si>
  <si>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</si>
  <si>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</si>
  <si>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</si>
  <si>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</si>
  <si>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</si>
  <si>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</si>
  <si>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</si>
  <si>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</si>
  <si>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</si>
  <si>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</si>
  <si>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</si>
  <si>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</si>
  <si>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</si>
  <si>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</si>
  <si>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</si>
  <si>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</si>
  <si>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</si>
  <si>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</si>
  <si>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</si>
  <si>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</si>
  <si>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</si>
  <si>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</si>
  <si>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</si>
  <si>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</si>
  <si>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</si>
  <si>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</si>
  <si>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</si>
  <si>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</si>
  <si>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</si>
  <si>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</si>
  <si>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</si>
  <si>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</si>
  <si>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</si>
  <si>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</si>
  <si>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</si>
  <si>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</si>
  <si>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</si>
  <si>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</si>
  <si>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</si>
  <si>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</si>
  <si>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</si>
  <si>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</si>
  <si>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</si>
  <si>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</si>
  <si>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</si>
  <si>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</si>
  <si>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</si>
  <si>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</si>
  <si>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</si>
  <si>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</si>
  <si>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</si>
  <si>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</si>
  <si>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</si>
  <si>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</si>
  <si>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</si>
  <si>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</si>
  <si>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</si>
  <si>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</si>
  <si>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</si>
  <si>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</si>
  <si>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</si>
  <si>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</si>
  <si>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</si>
  <si>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</si>
  <si>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</si>
  <si>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</si>
  <si>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</si>
  <si>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</si>
  <si>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</si>
  <si>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</si>
  <si>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</si>
  <si>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</si>
  <si>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</si>
  <si>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</si>
  <si>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</si>
  <si>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</si>
  <si>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</si>
  <si>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</si>
  <si>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</si>
  <si>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</si>
  <si>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</si>
  <si>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</si>
  <si>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</si>
  <si>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</si>
  <si>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</si>
  <si>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</si>
  <si>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</si>
  <si>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</si>
  <si>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</si>
  <si>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</si>
  <si>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</si>
  <si>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</si>
  <si>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</si>
  <si>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</si>
  <si>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</si>
  <si>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</si>
  <si>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</si>
  <si>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</si>
  <si>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</si>
  <si>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</si>
  <si>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</si>
  <si>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</si>
  <si>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</si>
  <si>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</si>
  <si>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</si>
  <si>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</si>
  <si>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</si>
  <si>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</si>
  <si>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</si>
  <si>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</si>
  <si>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</si>
  <si>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</si>
  <si>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</si>
  <si>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</si>
  <si>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</si>
  <si>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</si>
  <si>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</si>
  <si>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</si>
  <si>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</si>
  <si>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</si>
  <si>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</si>
  <si>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</si>
  <si>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</si>
  <si>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</si>
  <si>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</si>
  <si>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</si>
  <si>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</si>
  <si>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</si>
  <si>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</si>
  <si>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</si>
  <si>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</si>
  <si>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</si>
  <si>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</si>
  <si>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</si>
  <si>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</si>
  <si>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</si>
  <si>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</si>
  <si>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</si>
  <si>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</si>
  <si>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</si>
  <si>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</si>
  <si>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</si>
  <si>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</si>
  <si>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</si>
  <si>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</si>
  <si>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</si>
  <si>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</si>
  <si>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</si>
  <si>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</si>
  <si>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</si>
  <si>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</si>
  <si>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</si>
  <si>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</si>
  <si>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</si>
  <si>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</si>
  <si>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</si>
  <si>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</si>
  <si>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</si>
  <si>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</si>
  <si>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</si>
  <si>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</si>
  <si>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</si>
  <si>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</si>
  <si>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</si>
  <si>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</si>
  <si>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</si>
  <si>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</si>
  <si>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</si>
  <si>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</si>
  <si>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</si>
  <si>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</si>
  <si>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</si>
  <si>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</si>
  <si>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</si>
  <si>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</si>
  <si>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</si>
  <si>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</si>
  <si>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</si>
  <si>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</si>
  <si>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</si>
  <si>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</si>
  <si>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</si>
  <si>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</si>
  <si>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</si>
  <si>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</si>
  <si>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</si>
  <si>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</si>
  <si>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</si>
  <si>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</si>
  <si>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</si>
  <si>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</si>
  <si>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</si>
  <si>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</si>
  <si>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</si>
  <si>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</si>
  <si>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</si>
  <si>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</si>
  <si>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</si>
  <si>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</si>
  <si>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</si>
  <si>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</si>
  <si>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</si>
  <si>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</si>
  <si>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</si>
  <si>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</si>
  <si>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</si>
  <si>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</si>
  <si>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</si>
  <si>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</si>
  <si>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</si>
  <si>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</si>
  <si>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</si>
  <si>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</si>
  <si>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</si>
  <si>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</si>
  <si>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</si>
  <si>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</si>
  <si>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</si>
  <si>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</si>
  <si>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</si>
  <si>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</si>
  <si>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</si>
  <si>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</si>
  <si>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</si>
  <si>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</si>
  <si>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</si>
  <si>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</si>
  <si>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</si>
  <si>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</si>
  <si>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</si>
  <si>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</si>
  <si>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</si>
  <si>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</si>
  <si>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</si>
  <si>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</si>
  <si>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</si>
  <si>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</si>
  <si>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</si>
  <si>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</si>
  <si>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</si>
  <si>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</si>
  <si>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</si>
  <si>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</si>
  <si>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</si>
  <si>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</si>
  <si>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</si>
  <si>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</si>
  <si>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</si>
  <si>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</si>
  <si>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</si>
  <si>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</si>
  <si>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</si>
  <si>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</si>
  <si>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</si>
  <si>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</si>
  <si>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</si>
  <si>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</si>
  <si>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</si>
  <si>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</si>
  <si>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</si>
  <si>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</si>
  <si>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</si>
  <si>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</si>
  <si>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</si>
  <si>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</si>
  <si>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</si>
  <si>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</si>
  <si>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</si>
  <si>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</si>
  <si>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</si>
  <si>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</si>
  <si>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</si>
  <si>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</si>
  <si>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</si>
  <si>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</si>
  <si>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</si>
  <si>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</si>
  <si>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</si>
  <si>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</si>
  <si>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</si>
  <si>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</si>
  <si>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</si>
  <si>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</si>
  <si>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</si>
  <si>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</si>
  <si>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</si>
  <si>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</si>
  <si>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</si>
  <si>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</si>
  <si>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</si>
  <si>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</si>
  <si>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</si>
  <si>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</si>
  <si>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</si>
  <si>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</si>
  <si>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</si>
  <si>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</si>
  <si>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</si>
  <si>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</si>
  <si>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</si>
  <si>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</si>
  <si>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</si>
  <si>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</si>
  <si>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</si>
  <si>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</si>
  <si>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</si>
  <si>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</si>
  <si>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</si>
  <si>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</si>
  <si>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</si>
  <si>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</si>
  <si>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</si>
  <si>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</si>
  <si>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</si>
  <si>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</si>
  <si>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</si>
  <si>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</si>
  <si>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</si>
  <si>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</si>
  <si>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</si>
  <si>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</si>
  <si>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</si>
  <si>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</si>
  <si>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</si>
  <si>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</si>
  <si>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</si>
  <si>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</si>
  <si>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</si>
  <si>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</si>
  <si>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</si>
  <si>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</si>
  <si>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</si>
  <si>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</si>
  <si>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</si>
  <si>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</si>
  <si>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</si>
  <si>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</si>
  <si>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</si>
  <si>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</si>
  <si>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</si>
  <si>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</si>
  <si>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</si>
  <si>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</si>
  <si>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</si>
  <si>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</si>
  <si>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</si>
  <si>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</si>
  <si>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</si>
  <si>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</si>
  <si>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</si>
  <si>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</si>
  <si>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</si>
  <si>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</si>
  <si>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</si>
  <si>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</si>
  <si>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</si>
  <si>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</si>
  <si>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</si>
  <si>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</si>
  <si>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</si>
  <si>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</si>
  <si>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</si>
  <si>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</si>
  <si>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</si>
  <si>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</si>
  <si>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</si>
  <si>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</si>
  <si>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</si>
  <si>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</si>
  <si>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</si>
  <si>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</si>
  <si>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</si>
  <si>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</si>
  <si>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</si>
  <si>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</si>
  <si>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</si>
  <si>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</si>
  <si>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</si>
  <si>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</si>
  <si>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</si>
  <si>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</si>
  <si>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</si>
  <si>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</si>
  <si>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</si>
  <si>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</si>
  <si>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</si>
  <si>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</si>
  <si>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</si>
  <si>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</si>
  <si>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</si>
  <si>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</si>
  <si>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</si>
  <si>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</si>
  <si>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</si>
  <si>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</si>
  <si>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</si>
  <si>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</si>
  <si>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</si>
  <si>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</si>
  <si>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</si>
  <si>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</si>
  <si>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</si>
  <si>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</si>
  <si>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</si>
  <si>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</si>
  <si>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</si>
  <si>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</si>
  <si>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</si>
  <si>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</si>
  <si>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</si>
  <si>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</si>
  <si>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</si>
  <si>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</si>
  <si>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</si>
  <si>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</si>
  <si>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</si>
  <si>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</si>
  <si>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</si>
  <si>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</si>
  <si>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</si>
  <si>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</si>
  <si>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</si>
  <si>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</si>
  <si>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</si>
  <si>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</si>
  <si>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</si>
  <si>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</si>
  <si>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</si>
  <si>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</si>
  <si>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</si>
  <si>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</si>
  <si>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</si>
  <si>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</si>
  <si>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</si>
  <si>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</si>
  <si>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</si>
  <si>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</si>
  <si>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</si>
  <si>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</si>
  <si>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</si>
  <si>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</si>
  <si>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</si>
  <si>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</si>
  <si>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</si>
  <si>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</si>
  <si>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</si>
  <si>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</si>
  <si>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</si>
  <si>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</si>
  <si>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</si>
  <si>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</si>
  <si>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</si>
  <si>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</si>
  <si>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</si>
  <si>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</si>
  <si>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</si>
  <si>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</si>
  <si>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</si>
  <si>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</si>
  <si>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</si>
  <si>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</si>
  <si>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</si>
  <si>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</si>
  <si>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</si>
  <si>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</si>
  <si>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</si>
  <si>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</si>
  <si>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</si>
  <si>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</si>
  <si>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</si>
  <si>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</si>
  <si>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</si>
  <si>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</si>
  <si>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</si>
  <si>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</si>
  <si>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</si>
  <si>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</si>
  <si>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</si>
  <si>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</si>
  <si>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</si>
  <si>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</si>
  <si>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</si>
  <si>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</si>
  <si>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</si>
  <si>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</si>
  <si>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</si>
  <si>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</si>
  <si>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</si>
  <si>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</si>
  <si>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</si>
  <si>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</si>
  <si>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</si>
  <si>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</si>
  <si>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</si>
  <si>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</si>
  <si>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</si>
  <si>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</si>
  <si>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</si>
  <si>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</si>
  <si>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</si>
  <si>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</si>
  <si>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</si>
  <si>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</si>
  <si>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</si>
  <si>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</si>
  <si>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</si>
  <si>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</si>
  <si>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</si>
  <si>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</si>
  <si>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</si>
  <si>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</si>
  <si>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</si>
  <si>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</si>
  <si>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</si>
  <si>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</si>
  <si>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</si>
  <si>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</si>
  <si>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</si>
  <si>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</si>
  <si>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</si>
  <si>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</si>
  <si>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</si>
  <si>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</si>
  <si>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</si>
  <si>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</si>
  <si>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</si>
  <si>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</si>
  <si>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</si>
  <si>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</si>
  <si>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</si>
  <si>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</si>
  <si>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</si>
  <si>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</si>
  <si>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</si>
  <si>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</si>
  <si>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</si>
  <si>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</si>
  <si>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</si>
  <si>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</si>
  <si>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</si>
  <si>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</si>
  <si>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</si>
  <si>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</si>
  <si>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</si>
  <si>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</si>
  <si>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</si>
  <si>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</si>
  <si>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</si>
  <si>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</si>
  <si>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</si>
  <si>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</si>
  <si>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</si>
  <si>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</si>
  <si>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</si>
  <si>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</si>
  <si>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</si>
  <si>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</si>
  <si>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</si>
  <si>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</si>
  <si>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</si>
  <si>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</si>
  <si>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</si>
  <si>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</si>
  <si>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</si>
  <si>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</si>
  <si>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</si>
  <si>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</si>
  <si>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</si>
  <si>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</si>
  <si>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</si>
  <si>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</si>
  <si>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</si>
  <si>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</si>
  <si>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</si>
  <si>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</si>
  <si>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</si>
  <si>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</si>
  <si>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</si>
  <si>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</si>
  <si>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</si>
  <si>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</si>
  <si>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</si>
  <si>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</si>
  <si>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</si>
  <si>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</si>
  <si>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</si>
  <si>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</si>
  <si>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</si>
  <si>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</si>
  <si>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</si>
  <si>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</si>
  <si>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</si>
  <si>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</si>
  <si>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</si>
  <si>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</si>
  <si>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</si>
  <si>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</si>
  <si>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</si>
  <si>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</si>
  <si>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</si>
  <si>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</si>
  <si>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</si>
  <si>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</si>
  <si>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</si>
  <si>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</si>
  <si>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</si>
  <si>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</si>
  <si>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</si>
  <si>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</si>
  <si>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</si>
  <si>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</si>
  <si>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</si>
  <si>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</si>
  <si>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</si>
  <si>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</si>
  <si>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</si>
  <si>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</si>
  <si>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</si>
  <si>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</si>
  <si>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</si>
  <si>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</si>
  <si>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</si>
  <si>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</si>
  <si>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</si>
  <si>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</si>
  <si>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</si>
  <si>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</si>
  <si>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</si>
  <si>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</si>
  <si>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</si>
  <si>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</si>
  <si>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</si>
  <si>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</si>
  <si>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</si>
  <si>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</si>
  <si>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</si>
  <si>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</si>
  <si>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</si>
  <si>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</si>
  <si>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</si>
  <si>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</si>
  <si>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</si>
  <si>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</si>
  <si>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</si>
  <si>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</si>
  <si>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</si>
  <si>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</si>
  <si>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</si>
  <si>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</si>
  <si>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</si>
  <si>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</si>
  <si>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</si>
  <si>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</si>
  <si>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</si>
  <si>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</si>
  <si>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</si>
  <si>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</si>
  <si>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</si>
  <si>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</si>
  <si>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</si>
  <si>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</si>
  <si>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</si>
  <si>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</si>
  <si>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</si>
  <si>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</si>
  <si>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</si>
  <si>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</si>
  <si>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</si>
  <si>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</si>
  <si>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</si>
  <si>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</si>
  <si>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</si>
  <si>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</si>
  <si>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</si>
  <si>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</si>
  <si>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</si>
  <si>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</si>
  <si>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</si>
  <si>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</si>
  <si>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</si>
  <si>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</si>
  <si>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</si>
  <si>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</si>
  <si>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</si>
  <si>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</si>
  <si>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</si>
  <si>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</si>
  <si>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</si>
  <si>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</si>
  <si>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</si>
  <si>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</si>
  <si>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</si>
  <si>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</si>
  <si>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</si>
  <si>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</si>
  <si>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</si>
  <si>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</si>
  <si>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</si>
  <si>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</si>
  <si>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</si>
  <si>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</si>
  <si>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</si>
  <si>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</si>
  <si>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</si>
  <si>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</si>
  <si>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</si>
  <si>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</si>
  <si>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</si>
  <si>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</si>
  <si>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</si>
  <si>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</si>
  <si>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</si>
  <si>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</si>
  <si>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</si>
  <si>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</si>
  <si>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</si>
  <si>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</si>
  <si>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</si>
  <si>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</si>
  <si>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</si>
  <si>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</si>
  <si>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</si>
  <si>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</si>
  <si>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</si>
  <si>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</si>
  <si>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</si>
  <si>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</si>
  <si>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</si>
  <si>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</si>
  <si>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</si>
  <si>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</si>
  <si>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</si>
  <si>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</si>
  <si>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</si>
  <si>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</si>
  <si>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</si>
  <si>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</si>
  <si>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</si>
  <si>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</si>
  <si>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</si>
  <si>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</si>
  <si>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</si>
  <si>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</si>
  <si>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</si>
  <si>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</si>
  <si>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</si>
  <si>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</si>
  <si>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</si>
  <si>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</si>
  <si>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</si>
  <si>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</si>
  <si>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</si>
  <si>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</si>
  <si>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</si>
  <si>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</si>
  <si>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</si>
  <si>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</si>
  <si>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</si>
  <si>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</si>
  <si>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</si>
  <si>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</si>
  <si>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</si>
  <si>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</si>
  <si>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</si>
  <si>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</si>
  <si>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</si>
  <si>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</si>
  <si>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</si>
  <si>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</si>
  <si>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</si>
  <si>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</si>
  <si>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</si>
  <si>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</si>
  <si>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</si>
  <si>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</si>
  <si>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</si>
  <si>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</si>
  <si>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</si>
  <si>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</si>
  <si>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</si>
  <si>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</si>
  <si>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</si>
  <si>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</si>
  <si>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</si>
  <si>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</si>
  <si>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</si>
  <si>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</si>
  <si>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</si>
  <si>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</si>
  <si>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</si>
  <si>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</si>
  <si>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</si>
  <si>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</si>
  <si>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</si>
  <si>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</si>
  <si>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</si>
  <si>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</si>
  <si>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</si>
  <si>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</si>
  <si>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</si>
  <si>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</si>
  <si>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</si>
  <si>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</si>
  <si>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</si>
  <si>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</si>
  <si>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</si>
  <si>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</si>
  <si>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</si>
  <si>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</si>
  <si>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</si>
  <si>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</si>
  <si>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</si>
  <si>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</si>
  <si>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</si>
  <si>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</si>
  <si>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</si>
  <si>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</si>
  <si>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</si>
  <si>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</si>
  <si>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</si>
  <si>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</si>
  <si>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</si>
  <si>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</si>
  <si>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</si>
  <si>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</si>
  <si>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</si>
  <si>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</si>
  <si>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</si>
  <si>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</si>
  <si>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</si>
  <si>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</si>
  <si>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</si>
  <si>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</si>
  <si>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</si>
  <si>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</si>
  <si>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</si>
  <si>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</si>
  <si>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</si>
  <si>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</si>
  <si>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</si>
  <si>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</si>
  <si>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</si>
  <si>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</si>
  <si>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</si>
  <si>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</si>
  <si>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</si>
  <si>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</si>
  <si>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</si>
  <si>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</si>
  <si>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</si>
  <si>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</si>
  <si>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</si>
  <si>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</si>
  <si>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</si>
  <si>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</si>
  <si>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</si>
  <si>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</si>
  <si>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</si>
  <si>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</si>
  <si>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</si>
  <si>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</si>
  <si>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</si>
  <si>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</si>
  <si>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</si>
  <si>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</si>
  <si>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</si>
  <si>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</si>
  <si>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</si>
  <si>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</si>
  <si>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</si>
  <si>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</si>
  <si>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</si>
  <si>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</si>
  <si>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</si>
  <si>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</si>
  <si>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</si>
  <si>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</si>
  <si>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</si>
  <si>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</si>
  <si>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</si>
  <si>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</si>
  <si>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</si>
  <si>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</si>
  <si>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</si>
  <si>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</si>
  <si>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</si>
  <si>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</si>
  <si>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</si>
  <si>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</si>
  <si>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</si>
  <si>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</si>
  <si>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</si>
  <si>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</si>
  <si>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</si>
  <si>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</si>
  <si>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</si>
  <si>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</si>
  <si>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</si>
  <si>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</si>
  <si>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</si>
  <si>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</si>
  <si>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</si>
  <si>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</si>
  <si>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</si>
  <si>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</si>
  <si>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</si>
  <si>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</si>
  <si>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</si>
  <si>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</si>
  <si>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</si>
  <si>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</si>
  <si>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</si>
  <si>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</si>
  <si>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</si>
  <si>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</si>
  <si>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</si>
  <si>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</si>
  <si>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</si>
  <si>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</si>
  <si>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</si>
  <si>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</si>
  <si>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</si>
  <si>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</si>
  <si>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</si>
  <si>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</si>
  <si>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</si>
  <si>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</si>
  <si>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</si>
  <si>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</si>
  <si>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</si>
  <si>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</si>
  <si>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</si>
  <si>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</si>
  <si>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</si>
  <si>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</si>
  <si>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</si>
  <si>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</si>
  <si>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</si>
  <si>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</si>
  <si>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</si>
  <si>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</si>
  <si>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</si>
  <si>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</si>
  <si>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</si>
  <si>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</si>
  <si>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</si>
  <si>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</si>
  <si>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</si>
  <si>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</si>
  <si>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</si>
  <si>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</si>
  <si>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</si>
  <si>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</si>
  <si>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</si>
  <si>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</si>
  <si>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</si>
  <si>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</si>
  <si>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</si>
  <si>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</si>
  <si>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</si>
  <si>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</si>
  <si>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</si>
  <si>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</si>
  <si>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</si>
  <si>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</si>
  <si>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</si>
  <si>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</si>
  <si>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</si>
  <si>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</si>
  <si>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</si>
  <si>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</si>
  <si>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</si>
  <si>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</si>
  <si>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</si>
  <si>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</si>
  <si>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</si>
  <si>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</si>
  <si>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</si>
  <si>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</si>
  <si>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</si>
  <si>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</si>
  <si>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</si>
  <si>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</si>
  <si>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</si>
  <si>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</si>
  <si>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</si>
  <si>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</si>
  <si>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</si>
  <si>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</si>
  <si>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</si>
  <si>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</si>
  <si>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</si>
  <si>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</si>
  <si>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</si>
  <si>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</si>
  <si>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</si>
  <si>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</si>
  <si>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</si>
  <si>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</si>
  <si>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</si>
  <si>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</si>
  <si>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</si>
  <si>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</si>
  <si>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</si>
  <si>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</si>
  <si>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</si>
  <si>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</si>
  <si>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</si>
  <si>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</si>
  <si>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</si>
  <si>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</si>
  <si>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</si>
  <si>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</si>
  <si>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</si>
  <si>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</si>
  <si>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</si>
  <si>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</si>
  <si>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</si>
  <si>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</si>
  <si>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</si>
  <si>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</si>
  <si>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</si>
  <si>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</si>
  <si>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</si>
  <si>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</si>
  <si>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</si>
  <si>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</si>
  <si>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</si>
  <si>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</si>
  <si>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</si>
  <si>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</si>
  <si>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</si>
  <si>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</si>
  <si>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</si>
  <si>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</si>
  <si>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</si>
  <si>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</si>
  <si>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</si>
  <si>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</si>
  <si>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</si>
  <si>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</si>
  <si>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</si>
  <si>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</si>
  <si>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</si>
  <si>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</si>
  <si>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</si>
  <si>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</si>
  <si>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</si>
  <si>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</si>
  <si>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</si>
  <si>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</si>
  <si>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</si>
  <si>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</si>
  <si>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</si>
  <si>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</si>
  <si>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</si>
  <si>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</si>
  <si>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</si>
  <si>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</si>
  <si>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</si>
  <si>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</si>
  <si>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</si>
  <si>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</si>
  <si>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</si>
  <si>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</si>
  <si>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</si>
  <si>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</si>
  <si>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</si>
  <si>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</si>
  <si>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</si>
  <si>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</si>
  <si>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</si>
  <si>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</si>
  <si>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</si>
  <si>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</si>
  <si>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</si>
  <si>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</si>
  <si>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</si>
  <si>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</si>
  <si>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</si>
  <si>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</si>
  <si>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</si>
  <si>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</si>
  <si>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</si>
  <si>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</si>
  <si>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</si>
  <si>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</si>
  <si>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</si>
  <si>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</si>
  <si>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</si>
  <si>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</si>
  <si>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</si>
  <si>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</si>
  <si>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</si>
  <si>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</si>
  <si>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</si>
  <si>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</si>
  <si>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</si>
  <si>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</si>
  <si>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</si>
  <si>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</si>
  <si>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</si>
  <si>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</si>
  <si>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</si>
  <si>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</si>
  <si>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</si>
  <si>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</si>
  <si>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</si>
  <si>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</si>
  <si>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</si>
  <si>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</si>
  <si>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</si>
  <si>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</si>
  <si>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</si>
  <si>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</si>
  <si>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</si>
  <si>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</si>
  <si>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</si>
  <si>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</si>
  <si>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</si>
  <si>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</si>
  <si>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</si>
  <si>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</si>
  <si>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</si>
  <si>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</si>
  <si>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</si>
  <si>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</si>
  <si>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</si>
  <si>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</si>
  <si>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</si>
  <si>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</si>
  <si>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</si>
  <si>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</si>
  <si>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</si>
  <si>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</si>
  <si>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</si>
  <si>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</si>
  <si>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</si>
  <si>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</si>
  <si>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</si>
  <si>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</si>
  <si>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</si>
  <si>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</si>
  <si>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</si>
  <si>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</si>
  <si>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</si>
  <si>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</si>
  <si>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</si>
  <si>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</si>
  <si>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</si>
  <si>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</si>
  <si>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</si>
  <si>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</si>
  <si>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</si>
  <si>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</si>
  <si>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</si>
  <si>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</si>
  <si>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</si>
  <si>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</si>
  <si>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</si>
  <si>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</si>
  <si>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</si>
  <si>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</si>
  <si>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</si>
  <si>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</si>
  <si>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</si>
  <si>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</si>
  <si>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</si>
  <si>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</si>
  <si>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</si>
  <si>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</si>
  <si>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</si>
  <si>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</si>
  <si>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</si>
  <si>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</si>
  <si>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</si>
  <si>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</si>
  <si>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</si>
  <si>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</si>
  <si>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</si>
  <si>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</si>
  <si>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</si>
  <si>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</si>
  <si>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</si>
  <si>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</si>
  <si>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</si>
  <si>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</si>
  <si>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</si>
  <si>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</si>
  <si>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</si>
  <si>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</si>
  <si>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</si>
  <si>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</si>
  <si>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</si>
  <si>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</si>
  <si>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</si>
  <si>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</si>
  <si>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</si>
  <si>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</si>
  <si>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</si>
  <si>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</si>
  <si>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</si>
  <si>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</si>
  <si>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</si>
  <si>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</si>
  <si>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</si>
  <si>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</si>
  <si>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</si>
  <si>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</si>
  <si>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</si>
  <si>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</si>
  <si>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</si>
  <si>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</si>
  <si>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</si>
  <si>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</si>
  <si>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</si>
  <si>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</si>
  <si>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</si>
  <si>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</si>
  <si>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</si>
  <si>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</si>
  <si>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</si>
  <si>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</si>
  <si>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</si>
  <si>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</si>
  <si>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</si>
  <si>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</si>
  <si>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</si>
  <si>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</si>
  <si>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</si>
  <si>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</si>
  <si>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</si>
  <si>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</si>
  <si>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</si>
  <si>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</si>
  <si>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</si>
  <si>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</si>
  <si>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</si>
  <si>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</si>
  <si>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</si>
  <si>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</si>
  <si>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</si>
  <si>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</si>
  <si>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</si>
  <si>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</si>
  <si>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</si>
  <si>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</si>
  <si>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</si>
  <si>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</si>
  <si>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</si>
  <si>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</si>
  <si>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</si>
  <si>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</si>
  <si>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</si>
  <si>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</si>
  <si>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</si>
  <si>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</si>
  <si>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</si>
  <si>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</si>
  <si>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</si>
  <si>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</si>
  <si>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</si>
  <si>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</si>
  <si>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</si>
  <si>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</si>
  <si>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</si>
  <si>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</si>
  <si>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</si>
  <si>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</si>
  <si>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</si>
  <si>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</si>
  <si>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</si>
  <si>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</si>
  <si>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</si>
  <si>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</si>
  <si>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</si>
  <si>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</si>
  <si>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</si>
  <si>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</si>
  <si>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</si>
  <si>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</si>
  <si>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</si>
  <si>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</si>
  <si>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</si>
  <si>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</si>
  <si>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</si>
  <si>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</si>
  <si>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</si>
  <si>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</si>
  <si>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</si>
  <si>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</si>
  <si>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</si>
  <si>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</si>
  <si>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</si>
  <si>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</si>
  <si>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</si>
  <si>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</si>
  <si>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</si>
  <si>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</si>
  <si>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</si>
  <si>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</si>
  <si>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</si>
  <si>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</si>
  <si>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</si>
  <si>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</si>
  <si>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</si>
  <si>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</si>
  <si>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</si>
  <si>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</si>
  <si>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</si>
  <si>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</si>
  <si>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</si>
  <si>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</si>
  <si>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</si>
  <si>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</si>
  <si>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</si>
  <si>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</si>
  <si>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Май</t>
  </si>
  <si>
    <t>по потреблению электроэнергии за период с  22.04.2023г. по  22.05.2023г.</t>
  </si>
  <si>
    <t>Свободно (ОДН) ключ у Ромы дворника</t>
  </si>
  <si>
    <t>Полле</t>
  </si>
  <si>
    <t>Масла</t>
  </si>
  <si>
    <t>Май 2023 года</t>
  </si>
  <si>
    <t>СПРАВОЧНАЯ ИНФОРМАЦИЯ потребление коммунальных услуг в здании по адресу г.Химки, ул.Лавочкина, д.13 май 2023г.</t>
  </si>
  <si>
    <t>&gt;8093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</si>
</sst>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14" fontId="24" fillId="11" borderId="0" xfId="0" applyNumberFormat="1" applyFont="1" applyFill="1" applyAlignment="1">
      <alignment horizontal="left" vertical="center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7" fillId="0" borderId="29" xfId="0" applyFont="1" applyBorder="1" applyAlignment="1">
      <alignment horizontal="left"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8" fillId="0" borderId="58" xfId="4" applyFont="1" applyBorder="1" applyAlignment="1">
      <alignment horizontal="left" vertical="center" wrapText="1"/>
    </xf>
    <xf numFmtId="0" fontId="0" fillId="8" borderId="0" xfId="0" applyFill="1"/>
    <xf numFmtId="0" fontId="8" fillId="0" borderId="0" xfId="0" applyFont="1" applyBorder="1" applyAlignment="1">
      <alignment horizontal="left" vertical="center"/>
    </xf>
    <xf numFmtId="167" fontId="5" fillId="11" borderId="0" xfId="1" applyNumberFormat="1" applyFont="1" applyFill="1" applyAlignment="1">
      <alignment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center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73" Type="http://schemas.openxmlformats.org/officeDocument/2006/relationships/revisionLog" Target="revisionLog29.xml"/><Relationship Id="rId294" Type="http://schemas.openxmlformats.org/officeDocument/2006/relationships/revisionLog" Target="revisionLog51.xml"/><Relationship Id="rId299" Type="http://schemas.openxmlformats.org/officeDocument/2006/relationships/revisionLog" Target="revisionLog56.xml"/><Relationship Id="rId303" Type="http://schemas.openxmlformats.org/officeDocument/2006/relationships/revisionLog" Target="revisionLog60.xml"/><Relationship Id="rId308" Type="http://schemas.openxmlformats.org/officeDocument/2006/relationships/revisionLog" Target="revisionLog65.xml"/><Relationship Id="rId329" Type="http://schemas.openxmlformats.org/officeDocument/2006/relationships/revisionLog" Target="revisionLog86.xml"/><Relationship Id="rId324" Type="http://schemas.openxmlformats.org/officeDocument/2006/relationships/revisionLog" Target="revisionLog81.xml"/><Relationship Id="rId340" Type="http://schemas.openxmlformats.org/officeDocument/2006/relationships/revisionLog" Target="revisionLog97.xml"/><Relationship Id="rId345" Type="http://schemas.openxmlformats.org/officeDocument/2006/relationships/revisionLog" Target="revisionLog102.xml"/><Relationship Id="rId361" Type="http://schemas.openxmlformats.org/officeDocument/2006/relationships/revisionLog" Target="revisionLog118.xml"/><Relationship Id="rId366" Type="http://schemas.openxmlformats.org/officeDocument/2006/relationships/revisionLog" Target="revisionLog123.xml"/><Relationship Id="rId387" Type="http://schemas.openxmlformats.org/officeDocument/2006/relationships/revisionLog" Target="revisionLog144.xml"/><Relationship Id="rId247" Type="http://schemas.openxmlformats.org/officeDocument/2006/relationships/revisionLog" Target="revisionLog3.xml"/><Relationship Id="rId382" Type="http://schemas.openxmlformats.org/officeDocument/2006/relationships/revisionLog" Target="revisionLog139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319" Type="http://schemas.openxmlformats.org/officeDocument/2006/relationships/revisionLog" Target="revisionLog76.xml"/><Relationship Id="rId314" Type="http://schemas.openxmlformats.org/officeDocument/2006/relationships/revisionLog" Target="revisionLog71.xml"/><Relationship Id="rId330" Type="http://schemas.openxmlformats.org/officeDocument/2006/relationships/revisionLog" Target="revisionLog87.xml"/><Relationship Id="rId335" Type="http://schemas.openxmlformats.org/officeDocument/2006/relationships/revisionLog" Target="revisionLog92.xml"/><Relationship Id="rId356" Type="http://schemas.openxmlformats.org/officeDocument/2006/relationships/revisionLog" Target="revisionLog113.xml"/><Relationship Id="rId377" Type="http://schemas.openxmlformats.org/officeDocument/2006/relationships/revisionLog" Target="revisionLog134.xml"/><Relationship Id="rId351" Type="http://schemas.openxmlformats.org/officeDocument/2006/relationships/revisionLog" Target="revisionLog108.xml"/><Relationship Id="rId372" Type="http://schemas.openxmlformats.org/officeDocument/2006/relationships/revisionLog" Target="revisionLog129.xml"/><Relationship Id="rId393" Type="http://schemas.openxmlformats.org/officeDocument/2006/relationships/revisionLog" Target="revisionLog150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95" Type="http://schemas.openxmlformats.org/officeDocument/2006/relationships/revisionLog" Target="revisionLog52.xml"/><Relationship Id="rId309" Type="http://schemas.openxmlformats.org/officeDocument/2006/relationships/revisionLog" Target="revisionLog66.xml"/><Relationship Id="rId290" Type="http://schemas.openxmlformats.org/officeDocument/2006/relationships/revisionLog" Target="revisionLog47.xml"/><Relationship Id="rId304" Type="http://schemas.openxmlformats.org/officeDocument/2006/relationships/revisionLog" Target="revisionLog61.xml"/><Relationship Id="rId320" Type="http://schemas.openxmlformats.org/officeDocument/2006/relationships/revisionLog" Target="revisionLog77.xml"/><Relationship Id="rId325" Type="http://schemas.openxmlformats.org/officeDocument/2006/relationships/revisionLog" Target="revisionLog82.xml"/><Relationship Id="rId346" Type="http://schemas.openxmlformats.org/officeDocument/2006/relationships/revisionLog" Target="revisionLog103.xml"/><Relationship Id="rId367" Type="http://schemas.openxmlformats.org/officeDocument/2006/relationships/revisionLog" Target="revisionLog124.xml"/><Relationship Id="rId388" Type="http://schemas.openxmlformats.org/officeDocument/2006/relationships/revisionLog" Target="revisionLog145.xml"/><Relationship Id="rId341" Type="http://schemas.openxmlformats.org/officeDocument/2006/relationships/revisionLog" Target="revisionLog98.xml"/><Relationship Id="rId362" Type="http://schemas.openxmlformats.org/officeDocument/2006/relationships/revisionLog" Target="revisionLog119.xml"/><Relationship Id="rId383" Type="http://schemas.openxmlformats.org/officeDocument/2006/relationships/revisionLog" Target="revisionLog140.xml"/><Relationship Id="rId248" Type="http://schemas.openxmlformats.org/officeDocument/2006/relationships/revisionLog" Target="revisionLog4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85" Type="http://schemas.openxmlformats.org/officeDocument/2006/relationships/revisionLog" Target="revisionLog42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93" Type="http://schemas.openxmlformats.org/officeDocument/2006/relationships/revisionLog" Target="revisionLog50.xml"/><Relationship Id="rId302" Type="http://schemas.openxmlformats.org/officeDocument/2006/relationships/revisionLog" Target="revisionLog59.xml"/><Relationship Id="rId307" Type="http://schemas.openxmlformats.org/officeDocument/2006/relationships/revisionLog" Target="revisionLog64.xml"/><Relationship Id="rId310" Type="http://schemas.openxmlformats.org/officeDocument/2006/relationships/revisionLog" Target="revisionLog67.xml"/><Relationship Id="rId315" Type="http://schemas.openxmlformats.org/officeDocument/2006/relationships/revisionLog" Target="revisionLog72.xml"/><Relationship Id="rId323" Type="http://schemas.openxmlformats.org/officeDocument/2006/relationships/revisionLog" Target="revisionLog80.xml"/><Relationship Id="rId328" Type="http://schemas.openxmlformats.org/officeDocument/2006/relationships/revisionLog" Target="revisionLog85.xml"/><Relationship Id="rId336" Type="http://schemas.openxmlformats.org/officeDocument/2006/relationships/revisionLog" Target="revisionLog93.xml"/><Relationship Id="rId344" Type="http://schemas.openxmlformats.org/officeDocument/2006/relationships/revisionLog" Target="revisionLog101.xml"/><Relationship Id="rId349" Type="http://schemas.openxmlformats.org/officeDocument/2006/relationships/revisionLog" Target="revisionLog106.xml"/><Relationship Id="rId357" Type="http://schemas.openxmlformats.org/officeDocument/2006/relationships/revisionLog" Target="revisionLog114.xml"/><Relationship Id="rId331" Type="http://schemas.openxmlformats.org/officeDocument/2006/relationships/revisionLog" Target="revisionLog88.xml"/><Relationship Id="rId352" Type="http://schemas.openxmlformats.org/officeDocument/2006/relationships/revisionLog" Target="revisionLog109.xml"/><Relationship Id="rId360" Type="http://schemas.openxmlformats.org/officeDocument/2006/relationships/revisionLog" Target="revisionLog117.xml"/><Relationship Id="rId365" Type="http://schemas.openxmlformats.org/officeDocument/2006/relationships/revisionLog" Target="revisionLog122.xml"/><Relationship Id="rId373" Type="http://schemas.openxmlformats.org/officeDocument/2006/relationships/revisionLog" Target="revisionLog130.xml"/><Relationship Id="rId378" Type="http://schemas.openxmlformats.org/officeDocument/2006/relationships/revisionLog" Target="revisionLog135.xml"/><Relationship Id="rId381" Type="http://schemas.openxmlformats.org/officeDocument/2006/relationships/revisionLog" Target="revisionLog138.xml"/><Relationship Id="rId386" Type="http://schemas.openxmlformats.org/officeDocument/2006/relationships/revisionLog" Target="revisionLog143.xml"/><Relationship Id="rId394" Type="http://schemas.openxmlformats.org/officeDocument/2006/relationships/revisionLog" Target="revisionLog151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96" Type="http://schemas.openxmlformats.org/officeDocument/2006/relationships/revisionLog" Target="revisionLog53.xml"/><Relationship Id="rId300" Type="http://schemas.openxmlformats.org/officeDocument/2006/relationships/revisionLog" Target="revisionLog57.xml"/><Relationship Id="rId305" Type="http://schemas.openxmlformats.org/officeDocument/2006/relationships/revisionLog" Target="revisionLog62.xml"/><Relationship Id="rId313" Type="http://schemas.openxmlformats.org/officeDocument/2006/relationships/revisionLog" Target="revisionLog70.xml"/><Relationship Id="rId318" Type="http://schemas.openxmlformats.org/officeDocument/2006/relationships/revisionLog" Target="revisionLog75.xml"/><Relationship Id="rId326" Type="http://schemas.openxmlformats.org/officeDocument/2006/relationships/revisionLog" Target="revisionLog83.xml"/><Relationship Id="rId339" Type="http://schemas.openxmlformats.org/officeDocument/2006/relationships/revisionLog" Target="revisionLog96.xml"/><Relationship Id="rId347" Type="http://schemas.openxmlformats.org/officeDocument/2006/relationships/revisionLog" Target="revisionLog104.xml"/><Relationship Id="rId321" Type="http://schemas.openxmlformats.org/officeDocument/2006/relationships/revisionLog" Target="revisionLog78.xml"/><Relationship Id="rId334" Type="http://schemas.openxmlformats.org/officeDocument/2006/relationships/revisionLog" Target="revisionLog91.xml"/><Relationship Id="rId342" Type="http://schemas.openxmlformats.org/officeDocument/2006/relationships/revisionLog" Target="revisionLog99.xml"/><Relationship Id="rId350" Type="http://schemas.openxmlformats.org/officeDocument/2006/relationships/revisionLog" Target="revisionLog107.xml"/><Relationship Id="rId355" Type="http://schemas.openxmlformats.org/officeDocument/2006/relationships/revisionLog" Target="revisionLog112.xml"/><Relationship Id="rId363" Type="http://schemas.openxmlformats.org/officeDocument/2006/relationships/revisionLog" Target="revisionLog120.xml"/><Relationship Id="rId368" Type="http://schemas.openxmlformats.org/officeDocument/2006/relationships/revisionLog" Target="revisionLog125.xml"/><Relationship Id="rId371" Type="http://schemas.openxmlformats.org/officeDocument/2006/relationships/revisionLog" Target="revisionLog128.xml"/><Relationship Id="rId376" Type="http://schemas.openxmlformats.org/officeDocument/2006/relationships/revisionLog" Target="revisionLog133.xml"/><Relationship Id="rId384" Type="http://schemas.openxmlformats.org/officeDocument/2006/relationships/revisionLog" Target="revisionLog141.xml"/><Relationship Id="rId389" Type="http://schemas.openxmlformats.org/officeDocument/2006/relationships/revisionLog" Target="revisionLog146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392" Type="http://schemas.openxmlformats.org/officeDocument/2006/relationships/revisionLog" Target="revisionLog149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316" Type="http://schemas.openxmlformats.org/officeDocument/2006/relationships/revisionLog" Target="revisionLog73.xml"/><Relationship Id="rId337" Type="http://schemas.openxmlformats.org/officeDocument/2006/relationships/revisionLog" Target="revisionLog94.xml"/><Relationship Id="rId311" Type="http://schemas.openxmlformats.org/officeDocument/2006/relationships/revisionLog" Target="revisionLog68.xml"/><Relationship Id="rId332" Type="http://schemas.openxmlformats.org/officeDocument/2006/relationships/revisionLog" Target="revisionLog89.xml"/><Relationship Id="rId353" Type="http://schemas.openxmlformats.org/officeDocument/2006/relationships/revisionLog" Target="revisionLog110.xml"/><Relationship Id="rId358" Type="http://schemas.openxmlformats.org/officeDocument/2006/relationships/revisionLog" Target="revisionLog115.xml"/><Relationship Id="rId374" Type="http://schemas.openxmlformats.org/officeDocument/2006/relationships/revisionLog" Target="revisionLog131.xml"/><Relationship Id="rId379" Type="http://schemas.openxmlformats.org/officeDocument/2006/relationships/revisionLog" Target="revisionLog136.xml"/><Relationship Id="rId395" Type="http://schemas.openxmlformats.org/officeDocument/2006/relationships/revisionLog" Target="revisionLog152.xml"/><Relationship Id="rId390" Type="http://schemas.openxmlformats.org/officeDocument/2006/relationships/revisionLog" Target="revisionLog147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92" Type="http://schemas.openxmlformats.org/officeDocument/2006/relationships/revisionLog" Target="revisionLog49.xml"/><Relationship Id="rId297" Type="http://schemas.openxmlformats.org/officeDocument/2006/relationships/revisionLog" Target="revisionLog54.xml"/><Relationship Id="rId306" Type="http://schemas.openxmlformats.org/officeDocument/2006/relationships/revisionLog" Target="revisionLog63.xml"/><Relationship Id="rId301" Type="http://schemas.openxmlformats.org/officeDocument/2006/relationships/revisionLog" Target="revisionLog58.xml"/><Relationship Id="rId322" Type="http://schemas.openxmlformats.org/officeDocument/2006/relationships/revisionLog" Target="revisionLog79.xml"/><Relationship Id="rId327" Type="http://schemas.openxmlformats.org/officeDocument/2006/relationships/revisionLog" Target="revisionLog84.xml"/><Relationship Id="rId343" Type="http://schemas.openxmlformats.org/officeDocument/2006/relationships/revisionLog" Target="revisionLog100.xml"/><Relationship Id="rId348" Type="http://schemas.openxmlformats.org/officeDocument/2006/relationships/revisionLog" Target="revisionLog105.xml"/><Relationship Id="rId364" Type="http://schemas.openxmlformats.org/officeDocument/2006/relationships/revisionLog" Target="revisionLog121.xml"/><Relationship Id="rId369" Type="http://schemas.openxmlformats.org/officeDocument/2006/relationships/revisionLog" Target="revisionLog126.xml"/><Relationship Id="rId380" Type="http://schemas.openxmlformats.org/officeDocument/2006/relationships/revisionLog" Target="revisionLog137.xml"/><Relationship Id="rId385" Type="http://schemas.openxmlformats.org/officeDocument/2006/relationships/revisionLog" Target="revisionLog142.xml"/><Relationship Id="rId245" Type="http://schemas.openxmlformats.org/officeDocument/2006/relationships/revisionLog" Target="revisionLog1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87" Type="http://schemas.openxmlformats.org/officeDocument/2006/relationships/revisionLog" Target="revisionLog44.xml"/><Relationship Id="rId282" Type="http://schemas.openxmlformats.org/officeDocument/2006/relationships/revisionLog" Target="revisionLog39.xml"/><Relationship Id="rId312" Type="http://schemas.openxmlformats.org/officeDocument/2006/relationships/revisionLog" Target="revisionLog69.xml"/><Relationship Id="rId317" Type="http://schemas.openxmlformats.org/officeDocument/2006/relationships/revisionLog" Target="revisionLog74.xml"/><Relationship Id="rId333" Type="http://schemas.openxmlformats.org/officeDocument/2006/relationships/revisionLog" Target="revisionLog90.xml"/><Relationship Id="rId338" Type="http://schemas.openxmlformats.org/officeDocument/2006/relationships/revisionLog" Target="revisionLog95.xml"/><Relationship Id="rId354" Type="http://schemas.openxmlformats.org/officeDocument/2006/relationships/revisionLog" Target="revisionLog111.xml"/><Relationship Id="rId359" Type="http://schemas.openxmlformats.org/officeDocument/2006/relationships/revisionLog" Target="revisionLog116.xml"/><Relationship Id="rId370" Type="http://schemas.openxmlformats.org/officeDocument/2006/relationships/revisionLog" Target="revisionLog127.xml"/><Relationship Id="rId375" Type="http://schemas.openxmlformats.org/officeDocument/2006/relationships/revisionLog" Target="revisionLog132.xml"/><Relationship Id="rId391" Type="http://schemas.openxmlformats.org/officeDocument/2006/relationships/revisionLog" Target="revisionLog148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77" Type="http://schemas.openxmlformats.org/officeDocument/2006/relationships/revisionLog" Target="revisionLog33.xml"/><Relationship Id="rId298" Type="http://schemas.openxmlformats.org/officeDocument/2006/relationships/revisionLog" Target="revisionLog5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AB1A9B-D2CE-4B0B-99EC-AC79CDCE5B61}" diskRevisions="1" revisionId="29040" version="187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247CB8-C061-4399-8FC5-768A279A7B6C}" dateTime="2022-12-27T09:16:53" maxSheetId="16" userName="HP" r:id="rId292" minRId="20886" maxRId="218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2F47B0-5222-45BF-8296-2DA1B4C182F8}" dateTime="2023-01-23T09:41:52" maxSheetId="16" userName="HP" r:id="rId293" minRId="218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6C424D-1EAA-4E98-90AD-1B3DE5684F15}" dateTime="2023-01-23T11:43:56" maxSheetId="16" userName="HP" r:id="rId294" minRId="21834" maxRId="218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ACA0DA-8BCF-4FF8-9BBB-8085E026DDC2}" dateTime="2023-01-23T16:28:12" maxSheetId="16" userName="HP" r:id="rId295" minRId="21861" maxRId="2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E664A4-B745-4CA7-8B4B-AA4BD8C908C9}" dateTime="2023-01-23T16:41:46" maxSheetId="16" userName="HP" r:id="rId296" minRId="22050" maxRId="22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F74A34-A12C-43A7-B66F-5302930B7C5A}" dateTime="2023-01-23T16:43:56" maxSheetId="16" userName="HP" r:id="rId297" minRId="222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E21687-FD4B-46A1-A234-1501206D22EB}" dateTime="2023-01-24T08:16:07" maxSheetId="16" userName="HP" r:id="rId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DB0E1-2C47-46FE-ADC4-7ED20FB0DC43}" dateTime="2023-01-24T08:18:10" maxSheetId="16" userName="HP" r:id="rId299" minRId="22250" maxRId="222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618D21-2011-449B-B7E3-A683BC570206}" dateTime="2023-01-24T08:36:54" maxSheetId="16" userName="HP" r:id="rId300" minRId="22254" maxRId="222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6341DCD-2AD0-472F-995D-1F16FE616709}" dateTime="2023-01-24T08:42:11" maxSheetId="16" userName="HP" r:id="rId301" minRId="22259" maxRId="222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29DBD5-A3A9-4B03-9CEB-E163A076412C}" dateTime="2023-01-24T16:26:58" maxSheetId="16" userName="HP" r:id="rId302" minRId="22262" maxRId="223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097298-97C4-4739-8FB6-4FBBDEE188D5}" dateTime="2023-01-24T16:27:26" maxSheetId="16" userName="HP" r:id="rId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F5674D-7916-495F-95C2-82A321747899}" dateTime="2023-01-24T16:37:10" maxSheetId="16" userName="HP" r:id="rId304" minRId="22318" maxRId="223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067F9C-C7FD-4C97-8825-99A0B507FBC2}" dateTime="2023-01-25T08:37:38" maxSheetId="16" userName="HP" r:id="rId305" minRId="22327" maxRId="223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F2FAF0-F6FE-4A64-ACA1-9543CF900E39}" dateTime="2023-01-25T09:05:18" maxSheetId="16" userName="Алексей" r:id="rId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5A2B155-205D-440E-B36D-0ECF149AC653}" dateTime="2023-02-02T11:15:15" maxSheetId="16" userName="HP" r:id="rId307" minRId="22350" maxRId="232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2E7F00-E6C1-48D0-81BA-188EE717D75D}" dateTime="2023-02-15T12:41:49" maxSheetId="16" userName="HP" r:id="rId308" minRId="232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8A40C-F83B-4003-B808-9020FDDF04C9}" dateTime="2023-02-17T08:57:10" maxSheetId="16" userName="HP" r:id="rId3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9177C7-1767-43B2-9AEB-B2A22BCDB869}" dateTime="2023-02-20T11:05:07" maxSheetId="16" userName="HP" r:id="rId310" minRId="23306" maxRId="233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E28415-B9D1-4F41-9A8D-AA7A0AE2D85B}" dateTime="2023-02-20T15:53:03" maxSheetId="16" userName="HP" r:id="rId3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8AC178C-0CC7-4666-82EA-BEE2820F44E8}" dateTime="2023-02-20T16:13:15" maxSheetId="16" userName="HP" r:id="rId312" minRId="23351" maxRId="235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5D2194-E55F-4647-91AB-342B936D93D4}" dateTime="2023-02-20T16:18:08" maxSheetId="16" userName="HP" r:id="rId313" minRId="23543" maxRId="235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C540A9-E1E5-4B3B-A263-2095582E05FD}" dateTime="2023-02-20T16:19:57" maxSheetId="16" userName="HP" r:id="rId314" minRId="23596" maxRId="236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956279-0DB3-4383-B5E7-026CF73393C3}" dateTime="2023-02-20T16:34:17" maxSheetId="16" userName="HP" r:id="rId315" minRId="23621" maxRId="237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D0BB090-A482-4A76-8379-91901F596055}" dateTime="2023-02-21T09:37:32" maxSheetId="16" userName="HP" r:id="rId316" minRId="23732" maxRId="237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F3529D-8389-44CE-816B-93BB8A377E8B}" dateTime="2023-02-21T09:41:37" maxSheetId="16" userName="HP" r:id="rId317" minRId="23746" maxRId="23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D1C331-C2B3-408D-931C-FD924AAF25E3}" dateTime="2023-02-21T10:26:17" maxSheetId="16" userName="HP" r:id="rId318" minRId="23758" maxRId="23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0173EA-57E7-4E6A-8C12-E5F6B0FD4CD8}" dateTime="2023-02-21T10:39:32" maxSheetId="16" userName="HP" r:id="rId319" minRId="2377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E1468BE-8E44-46F2-8988-5BE596FA7E78}" dateTime="2023-02-21T10:42:29" maxSheetId="16" userName="HP" r:id="rId3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CA8FB4-0C9B-4ACC-91E0-B2C2B9CF754C}" dateTime="2023-02-21T14:47:57" maxSheetId="16" userName="HP" r:id="rId321" minRId="23783" maxRId="23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8FF1A6-973F-4B5A-B0CF-D40D90ABEDAA}" dateTime="2023-02-22T12:45:05" maxSheetId="16" userName="HP" r:id="rId322" minRId="23846" maxRId="238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1600E-A2FA-42F8-AB19-D226085777F0}" dateTime="2023-02-22T12:46:41" maxSheetId="16" userName="HP" r:id="rId3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3577AD-A4FA-41B6-8CA7-36CBBF8D1906}" dateTime="2023-02-22T14:02:11" maxSheetId="16" userName="HP" r:id="rId324" minRId="238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BE3623-0076-4C21-9DC5-02A98154C6A6}" dateTime="2023-02-22T14:04:00" maxSheetId="16" userName="HP" r:id="rId325" minRId="23879" maxRId="238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DB4110E-9380-4094-B1B8-F0224A4D430D}" dateTime="2023-02-22T14:18:45" maxSheetId="16" userName="HP" r:id="rId326" minRId="23881" maxRId="238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757B2AF-B8D0-4987-8A0C-7EBC8828F08E}" dateTime="2023-02-27T08:44:18" maxSheetId="16" userName="HP" r:id="rId327" minRId="23888" maxRId="238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EBE366-0724-422A-BD61-6ABF94D85BAF}" dateTime="2023-02-27T08:49:31" maxSheetId="16" userName="HP" r:id="rId328" minRId="23903" maxRId="239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FF55E08-A14C-4041-AA06-81472D58E017}" dateTime="2023-02-27T09:45:13" maxSheetId="16" userName="Алексей" r:id="rId329" minRId="23916" maxRId="239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11CC3D2-6F52-4FFE-8CC6-6DF0DE7C4737}" dateTime="2023-03-16T15:06:52" maxSheetId="16" userName="HP" r:id="rId330" minRId="23928" maxRId="248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D80265-DF0B-4099-B75D-38A5DF93833F}" dateTime="2023-03-16T15:08:32" maxSheetId="16" userName="HP" r:id="rId331" minRId="24862" maxRId="248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557F89F-5730-4797-BD17-02064135DE2E}" dateTime="2023-03-17T11:42:49" maxSheetId="16" userName="HP" r:id="rId332" minRId="24864" maxRId="248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2CCD15B-B16A-4C0A-B276-3EF2846E70B4}" dateTime="2023-03-17T14:42:59" maxSheetId="17" userName="HP" r:id="rId333" minRId="24881" maxRId="2533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D2B1BC8D-5383-477C-9C8C-89890C029715}" dateTime="2023-03-17T16:05:45" maxSheetId="17" userName="HP" r:id="rId334" minRId="25343" maxRId="2541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709251C-3CFC-4B82-A59B-CDE81DDDA6F2}" dateTime="2023-03-17T16:19:16" maxSheetId="17" userName="HP" r:id="rId335" minRId="25423" maxRId="2546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37EAAFAC-4E30-4ADE-B612-138E94BD177D}" dateTime="2023-03-17T16:20:25" maxSheetId="17" userName="HP" r:id="rId336" minRId="25472" maxRId="2547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50D59D3-9A58-4DF6-B7C1-139DAADDB1B8}" dateTime="2023-03-17T16:21:37" maxSheetId="18" userName="HP" r:id="rId337" minRId="25484" maxRId="25495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B448951-552F-4F58-8339-D070AA5161E9}" dateTime="2023-03-21T11:31:18" maxSheetId="18" userName="HP" r:id="rId338" minRId="25496" maxRId="2553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EA9F942-7C5F-49BB-A476-22D5019773CD}" dateTime="2023-03-21T16:03:45" maxSheetId="18" userName="HP" r:id="rId339" minRId="25548" maxRId="255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073C7386-59B7-4D62-B10E-FA701A6D3FDE}" dateTime="2023-03-21T16:12:29" maxSheetId="18" userName="HP" r:id="rId340" minRId="25560" maxRId="2556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671247DE-D50F-49AA-8F17-E96EC31381ED}" dateTime="2023-03-21T16:28:44" maxSheetId="18" userName="HP" r:id="rId341" minRId="25563" maxRId="2564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A371C1B-8583-487B-A97B-57780FBA3333}" dateTime="2023-03-21T16:38:01" maxSheetId="18" userName="HP" r:id="rId342" minRId="25641" maxRId="257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121D6CB-D289-4119-9B7E-D7FA5F1F6210}" dateTime="2023-03-21T16:39:39" maxSheetId="18" userName="HP" r:id="rId343" minRId="25750" maxRId="2575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7EFDCAD8-43BD-41F2-A53F-36F8F7B9E73B}" dateTime="2023-03-21T16:56:21" maxSheetId="18" userName="HP" r:id="rId344" minRId="25753" maxRId="25941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3F46F92-C7D3-4BAD-8BBD-6C5803E3590B}" dateTime="2023-03-22T08:38:33" maxSheetId="18" userName="HP" r:id="rId345" minRId="25942" maxRId="2594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D91C5C34-3D25-4886-84CF-1E52C783D64E}" dateTime="2023-03-22T08:39:54" maxSheetId="18" userName="HP" r:id="rId346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2F08F5E-3C91-4DB3-9660-5A45DEF7E40D}" dateTime="2023-03-23T08:51:01" maxSheetId="18" userName="HP" r:id="rId347" minRId="25958" maxRId="2597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4C3F1C1-47F0-4E95-8D9D-A098AC593D71}" dateTime="2023-03-23T08:56:47" maxSheetId="18" userName="HP" r:id="rId348" minRId="25981" maxRId="25984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E678A2A-3948-4F02-BF26-AE290BA9C856}" dateTime="2023-03-23T14:28:54" maxSheetId="19" userName="HP" r:id="rId349" minRId="25985" maxRId="26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1ED2ABF-4509-46CD-BBF6-DA319050B8D5}" dateTime="2023-03-23T14:29:45" maxSheetId="19" userName="HP" r:id="rId3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AAC625-E5AE-47F9-A8D8-D0019313F00E}" dateTime="2023-03-24T08:51:52" maxSheetId="19" userName="HP" r:id="rId351" minRId="26057" maxRId="260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0A9312-B6AD-408B-B01C-AB1B7A33A2C3}" dateTime="2023-03-24T08:56:51" maxSheetId="19" userName="HP" r:id="rId352" minRId="260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9A0030-DC8F-4EDE-BF4A-8CF71AC5EC55}" dateTime="2023-03-24T09:05:28" maxSheetId="19" userName="HP" r:id="rId353" minRId="26073" maxRId="260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09B32D-2304-46D6-8CF8-578A15630E89}" dateTime="2023-03-24T09:52:40" maxSheetId="19" userName="HP" r:id="rId354" minRId="26091" maxRId="261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F9C433-8528-4502-9CD1-CCF5D87C5CF0}" dateTime="2023-03-24T10:10:18" maxSheetId="19" userName="HP" r:id="rId355" minRId="26138" maxRId="26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F430E3B-E0C0-48A8-9E78-E873F59841B3}" dateTime="2023-03-24T14:41:15" maxSheetId="19" userName="Алексей" r:id="rId356" minRId="26140" maxRId="261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F0F5600-F4FB-46E4-A2E9-55093485239C}" dateTime="2023-03-24T14:51:56" maxSheetId="19" userName="HP" r:id="rId357" minRId="26151" maxRId="261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B819906-1E79-4AEB-9D1C-BDA0661E38C4}" dateTime="2023-04-18T16:44:09" maxSheetId="19" userName="HP" r:id="rId358" minRId="26163" maxRId="2700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246EB4-7830-4990-A044-EA7017389A15}" dateTime="2023-04-18T16:44:47" maxSheetId="19" userName="HP" r:id="rId359" minRId="27012" maxRId="270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04699E-B0AF-46D2-A6F1-8A0AC918027C}" dateTime="2023-04-21T11:40:05" maxSheetId="19" userName="HP" r:id="rId360" minRId="27024" maxRId="270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8403-18E6-4D68-9355-40BF1FD17B73}" dateTime="2023-04-21T12:38:40" maxSheetId="19" userName="HP" r:id="rId361" minRId="27061" maxRId="270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529C9F-9716-47D7-A836-40B6954E2A3B}" dateTime="2023-04-21T16:09:36" maxSheetId="19" userName="HP" r:id="rId362" minRId="27078" maxRId="27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99A5CB-8028-4076-BE67-69FA4CFF9E2A}" dateTime="2023-04-21T16:11:51" maxSheetId="19" userName="HP" r:id="rId363" minRId="27200" maxRId="272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CE9261-2BC9-4E37-90A0-34DDB7289901}" dateTime="2023-04-21T16:17:31" maxSheetId="19" userName="HP" r:id="rId364" minRId="27225" maxRId="272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DB9CACF-8EDE-4662-8BD9-2B9A98F63989}" dateTime="2023-04-21T16:34:13" maxSheetId="19" userName="HP" r:id="rId365" minRId="27278" maxRId="274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5229EF-711C-46E2-AD36-62A49AEEE343}" dateTime="2023-04-24T09:01:51" maxSheetId="19" userName="HP" r:id="rId366" minRId="274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96358F1-A5EA-4DAA-8386-208EC8A672E7}" dateTime="2023-04-24T09:03:36" maxSheetId="19" userName="HP" r:id="rId367" minRId="274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BB9CD8C-4A20-417E-BBAF-37AF8A1E0DEF}" dateTime="2023-04-24T09:04:28" maxSheetId="19" userName="HP" r:id="rId368" minRId="27500" maxRId="275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35B306D-053A-4F72-9CB6-96EF9F46C6E2}" dateTime="2023-04-24T09:08:24" maxSheetId="19" userName="HP" r:id="rId369" minRId="27504" maxRId="27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7FDDD23-42E1-4241-A5F9-17F75FA9A6CF}" dateTime="2023-04-25T08:21:55" maxSheetId="19" userName="HP" r:id="rId370" minRId="27506" maxRId="275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EE0B60-F7B0-491E-9B7B-4638DAB1508E}" dateTime="2023-04-25T08:27:05" maxSheetId="19" userName="HP" r:id="rId371" minRId="27524" maxRId="275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DFC5E4-7C8E-4C01-B385-8A6983250099}" dateTime="2023-04-25T11:17:41" maxSheetId="19" userName="Алексей" r:id="rId372" minRId="27526" maxRId="275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0DDF90F-C49D-4915-BB3B-8718F4255740}" dateTime="2023-04-25T11:29:41" maxSheetId="19" userName="Алексей" r:id="rId373" minRId="27540" maxRId="275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70027B-39D4-4271-B5B7-98A0BCCF17A3}" dateTime="2023-04-25T11:34:54" maxSheetId="19" userName="Алексей" r:id="rId374" minRId="27554" maxRId="2755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798F49-33DA-4099-B62F-2406485BE62C}" dateTime="2023-04-25T11:41:56" maxSheetId="19" userName="Алексей" r:id="rId375" minRId="275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3B8B57-30ED-40B1-944D-51084B8103CC}" dateTime="2023-04-25T16:11:43" maxSheetId="19" userName="HP" r:id="rId376" minRId="27573" maxRId="275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C46DD8-03C6-4EB2-A208-CE48FD0CE7A2}" dateTime="2023-04-25T16:24:50" maxSheetId="19" userName="HP" r:id="rId377" minRId="27593" maxRId="27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E38FD37-AB81-4311-A67C-AAC3E87299AB}" dateTime="2023-05-18T14:04:43" maxSheetId="19" userName="HP" r:id="rId378" minRId="27626" maxRId="284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6E3711-B501-4A0C-BE20-BCF81418228A}" dateTime="2023-05-18T14:08:23" maxSheetId="19" userName="HP" r:id="rId379" minRId="28470" maxRId="284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46A48E-362B-4295-9891-751E41D73B32}" dateTime="2023-05-18T14:09:31" maxSheetId="19" userName="HP" r:id="rId380" minRId="2848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81E6F4F-3EC6-4B84-9457-20C37E330D99}" dateTime="2023-05-22T08:43:21" maxSheetId="19" userName="HP" r:id="rId381" minRId="284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7901980-A761-4125-BF7D-E28F13AA773B}" dateTime="2023-05-22T12:05:21" maxSheetId="19" userName="HP" r:id="rId382" minRId="28496" maxRId="285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957125-80C1-4A32-A601-E0F70256EBD1}" dateTime="2023-05-22T12:20:27" maxSheetId="19" userName="HP" r:id="rId383" minRId="28519" maxRId="285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02EC9C5-D653-4854-9731-20683E534BFB}" dateTime="2023-05-22T12:21:38" maxSheetId="19" userName="HP" r:id="rId384" minRId="28552" maxRId="285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D94A10E-8AD0-4180-9268-29E676043062}" dateTime="2023-05-22T16:12:27" maxSheetId="19" userName="HP" r:id="rId385" minRId="28555" maxRId="287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1C9BF45-8029-4E00-9436-BDD1FE46EF2F}" dateTime="2023-05-22T16:19:00" maxSheetId="19" userName="HP" r:id="rId386" minRId="28747" maxRId="287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E98FFA-304D-4EDD-8A1C-3E57B0D0CE20}" dateTime="2023-05-22T16:31:07" maxSheetId="19" userName="HP" r:id="rId387" minRId="28799" maxRId="2893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488733-CEDE-4E74-B684-253DDA6886C5}" dateTime="2023-05-22T16:38:39" maxSheetId="19" userName="HP" r:id="rId388" minRId="28936" maxRId="289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B8ACAD5-CE64-4A21-B99A-4EE769973A72}" dateTime="2023-05-23T08:43:33" maxSheetId="19" userName="HP" r:id="rId389" minRId="28939" maxRId="289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B54D229-F8D6-448D-B3B9-BD57095000F6}" dateTime="2023-05-23T12:23:21" maxSheetId="19" userName="HP" r:id="rId390" minRId="28953" maxRId="289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CB47975-8435-4650-8377-AC1A92F28415}" dateTime="2023-05-23T12:27:58" maxSheetId="19" userName="HP" r:id="rId391" minRId="289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169FAD2-4363-4912-BAB0-76EBDB72712E}" dateTime="2023-05-23T12:48:59" maxSheetId="19" userName="HP" r:id="rId392" minRId="28989" maxRId="289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16BBE3-FFF3-4F29-A5E6-77307AD35166}" dateTime="2023-05-24T08:22:35" maxSheetId="19" userName="HP" r:id="rId393" minRId="29004" maxRId="290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6BC0CF-8D88-4EBA-866F-FF153C7A2196}" dateTime="2023-05-24T09:17:04" maxSheetId="19" userName="HP" r:id="rId394" minRId="29019" maxRId="2902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CAB1A9B-D2CE-4B0B-99EC-AC79CDCE5B61}" dateTime="2023-05-24T10:14:46" maxSheetId="19" userName="HP" r:id="rId39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0" sId="2">
    <nc r="E10">
      <v>108975</v>
    </nc>
  </rcc>
  <rcc rId="25751" sId="2">
    <oc r="E49">
      <v>8425</v>
    </oc>
    <nc r="E49">
      <v>88425</v>
    </nc>
  </rcc>
  <rcc rId="25752" sId="2">
    <oc r="E37">
      <v>3465</v>
    </oc>
    <nc r="E37">
      <v>34965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3" sId="5">
    <nc r="E6">
      <v>13470</v>
    </nc>
  </rcc>
  <rcc rId="25754" sId="5">
    <nc r="E7">
      <v>5415</v>
    </nc>
  </rcc>
  <rcc rId="25755" sId="5">
    <nc r="E8">
      <v>13475</v>
    </nc>
  </rcc>
  <rcc rId="25756" sId="5">
    <nc r="E9">
      <v>9760</v>
    </nc>
  </rcc>
  <rcc rId="25757" sId="5">
    <nc r="E10">
      <v>19220</v>
    </nc>
  </rcc>
  <rcc rId="25758" sId="5">
    <nc r="E11">
      <v>45560</v>
    </nc>
  </rcc>
  <rcc rId="25759" sId="5">
    <nc r="E12">
      <v>19485</v>
    </nc>
  </rcc>
  <rcc rId="25760" sId="5">
    <nc r="E13">
      <v>13310</v>
    </nc>
  </rcc>
  <rcc rId="25761" sId="5">
    <nc r="E14">
      <v>70105</v>
    </nc>
  </rcc>
  <rcc rId="25762" sId="5">
    <nc r="E15">
      <v>20245</v>
    </nc>
  </rcc>
  <rcc rId="25763" sId="5">
    <nc r="E16">
      <v>6265</v>
    </nc>
  </rcc>
  <rcc rId="25764" sId="5">
    <nc r="E17">
      <v>32625</v>
    </nc>
  </rcc>
  <rcc rId="25765" sId="5">
    <nc r="E18">
      <v>17940</v>
    </nc>
  </rcc>
  <rcc rId="25766" sId="5">
    <nc r="E19">
      <v>12515</v>
    </nc>
  </rcc>
  <rcc rId="25767" sId="5">
    <nc r="E20">
      <v>52225</v>
    </nc>
  </rcc>
  <rcc rId="25768" sId="5">
    <nc r="E21">
      <v>69885</v>
    </nc>
  </rcc>
  <rcc rId="25769" sId="5">
    <nc r="E22">
      <v>51885</v>
    </nc>
  </rcc>
  <rcc rId="25770" sId="5">
    <nc r="E23">
      <v>10985</v>
    </nc>
  </rcc>
  <rcc rId="25771" sId="5">
    <nc r="E24">
      <v>7480</v>
    </nc>
  </rcc>
  <rcc rId="25772" sId="5">
    <nc r="E25">
      <v>14560</v>
    </nc>
  </rcc>
  <rcc rId="25773" sId="5">
    <nc r="E26">
      <v>8835</v>
    </nc>
  </rcc>
  <rcc rId="25774" sId="5">
    <nc r="E27">
      <v>3325</v>
    </nc>
  </rcc>
  <rcc rId="25775" sId="5">
    <nc r="E28">
      <v>6055</v>
    </nc>
  </rcc>
  <rcc rId="25776" sId="5">
    <nc r="E29">
      <v>20540</v>
    </nc>
  </rcc>
  <rcc rId="25777" sId="5">
    <nc r="E30">
      <v>60765</v>
    </nc>
  </rcc>
  <rcc rId="25778" sId="5">
    <nc r="E31">
      <v>19335</v>
    </nc>
  </rcc>
  <rcc rId="25779" sId="5">
    <nc r="E32">
      <v>18550</v>
    </nc>
  </rcc>
  <rcc rId="25780" sId="5">
    <nc r="E33">
      <v>54840</v>
    </nc>
  </rcc>
  <rcc rId="25781" sId="5">
    <nc r="E34">
      <v>13260</v>
    </nc>
  </rcc>
  <rcc rId="25782" sId="5">
    <nc r="E35">
      <v>10505</v>
    </nc>
  </rcc>
  <rcc rId="25783" sId="5">
    <nc r="E36">
      <v>68800</v>
    </nc>
  </rcc>
  <rcc rId="25784" sId="5">
    <nc r="E37">
      <v>26285</v>
    </nc>
  </rcc>
  <rcc rId="25785" sId="5">
    <nc r="E38">
      <v>90675</v>
    </nc>
  </rcc>
  <rcc rId="25786" sId="5">
    <nc r="E39">
      <v>11930</v>
    </nc>
  </rcc>
  <rcc rId="25787" sId="5">
    <nc r="E40">
      <v>64270</v>
    </nc>
  </rcc>
  <rcc rId="25788" sId="5">
    <nc r="E41">
      <v>18600</v>
    </nc>
  </rcc>
  <rcc rId="25789" sId="5">
    <nc r="E42">
      <v>106715</v>
    </nc>
  </rcc>
  <rcc rId="25790" sId="5">
    <nc r="E43">
      <v>13630</v>
    </nc>
  </rcc>
  <rcc rId="25791" sId="5">
    <nc r="E44">
      <v>23535</v>
    </nc>
  </rcc>
  <rcc rId="25792" sId="5">
    <nc r="E45">
      <v>19820</v>
    </nc>
  </rcc>
  <rcc rId="25793" sId="5">
    <nc r="E47">
      <v>20</v>
    </nc>
  </rcc>
  <rcc rId="25794" sId="5">
    <nc r="E48">
      <v>9750</v>
    </nc>
  </rcc>
  <rcc rId="25795" sId="5">
    <nc r="E49">
      <v>24980</v>
    </nc>
  </rcc>
  <rcc rId="25796" sId="5">
    <nc r="E50">
      <v>34220</v>
    </nc>
  </rcc>
  <rcc rId="25797" sId="5">
    <nc r="E51">
      <v>18775</v>
    </nc>
  </rcc>
  <rcc rId="25798" sId="5">
    <nc r="E52">
      <v>1320</v>
    </nc>
  </rcc>
  <rcc rId="25799" sId="5">
    <nc r="E53">
      <v>21835</v>
    </nc>
  </rcc>
  <rcc rId="25800" sId="5">
    <nc r="E54">
      <v>36315</v>
    </nc>
  </rcc>
  <rcc rId="25801" sId="5">
    <nc r="E55">
      <v>41400</v>
    </nc>
  </rcc>
  <rcc rId="25802" sId="5">
    <nc r="E56">
      <v>7580</v>
    </nc>
  </rcc>
  <rcc rId="25803" sId="5">
    <nc r="E57">
      <v>261500</v>
    </nc>
  </rcc>
  <rcc rId="25804" sId="5">
    <nc r="E58">
      <v>31680</v>
    </nc>
  </rcc>
  <rcc rId="25805" sId="5">
    <nc r="E59">
      <v>7015</v>
    </nc>
  </rcc>
  <rcc rId="25806" sId="5">
    <nc r="E60">
      <v>66510</v>
    </nc>
  </rcc>
  <rcc rId="25807" sId="5">
    <nc r="E62">
      <v>3305</v>
    </nc>
  </rcc>
  <rcc rId="25808" sId="5">
    <nc r="E63">
      <v>8315</v>
    </nc>
  </rcc>
  <rcc rId="25809" sId="5">
    <nc r="E64">
      <v>800</v>
    </nc>
  </rcc>
  <rcc rId="25810" sId="5">
    <nc r="E65">
      <v>18815</v>
    </nc>
  </rcc>
  <rcc rId="25811" sId="5">
    <nc r="E66">
      <v>6595</v>
    </nc>
  </rcc>
  <rcc rId="25812" sId="5">
    <nc r="E67">
      <v>22670</v>
    </nc>
  </rcc>
  <rcc rId="25813" sId="5">
    <nc r="E68">
      <v>27800</v>
    </nc>
  </rcc>
  <rcc rId="25814" sId="5">
    <nc r="E69">
      <v>5600</v>
    </nc>
  </rcc>
  <rcc rId="25815" sId="5">
    <nc r="E71">
      <v>20400</v>
    </nc>
  </rcc>
  <rcc rId="25816" sId="5">
    <nc r="E72">
      <v>35760</v>
    </nc>
  </rcc>
  <rcc rId="25817" sId="5">
    <nc r="E73">
      <v>32460</v>
    </nc>
  </rcc>
  <rcc rId="25818" sId="5">
    <nc r="E74">
      <v>3790</v>
    </nc>
  </rcc>
  <rcc rId="25819" sId="5">
    <nc r="E75">
      <v>6755</v>
    </nc>
  </rcc>
  <rcc rId="25820" sId="5">
    <nc r="E76">
      <v>5305</v>
    </nc>
  </rcc>
  <rcc rId="25821" sId="5">
    <nc r="E77">
      <v>55750</v>
    </nc>
  </rcc>
  <rcc rId="25822" sId="5">
    <nc r="E78">
      <v>11920</v>
    </nc>
  </rcc>
  <rcc rId="25823" sId="5">
    <nc r="E79">
      <v>11875</v>
    </nc>
  </rcc>
  <rcc rId="25824" sId="5">
    <nc r="E80">
      <v>8455</v>
    </nc>
  </rcc>
  <rcc rId="25825" sId="5">
    <nc r="E81">
      <v>6815</v>
    </nc>
  </rcc>
  <rcc rId="25826" sId="5">
    <nc r="E82">
      <v>10300</v>
    </nc>
  </rcc>
  <rcc rId="25827" sId="5">
    <nc r="E83">
      <v>2030</v>
    </nc>
  </rcc>
  <rcc rId="25828" sId="5">
    <nc r="E84">
      <v>15375</v>
    </nc>
  </rcc>
  <rcc rId="25829" sId="5">
    <nc r="E85">
      <v>100</v>
    </nc>
  </rcc>
  <rcc rId="25830" sId="5">
    <nc r="E86">
      <v>25310</v>
    </nc>
  </rcc>
  <rcc rId="25831" sId="5">
    <nc r="E87">
      <v>27065</v>
    </nc>
  </rcc>
  <rcc rId="25832" sId="5">
    <nc r="E88">
      <v>8600</v>
    </nc>
  </rcc>
  <rcc rId="25833" sId="5">
    <nc r="E89">
      <v>3005</v>
    </nc>
  </rcc>
  <rcc rId="25834" sId="5">
    <nc r="E90">
      <v>34715</v>
    </nc>
  </rcc>
  <rfmt sheetId="5" sqref="E91">
    <dxf>
      <fill>
        <patternFill patternType="solid">
          <bgColor rgb="FFFFFF00"/>
        </patternFill>
      </fill>
    </dxf>
  </rfmt>
  <rcc rId="25835" sId="5">
    <nc r="E92">
      <v>65770</v>
    </nc>
  </rcc>
  <rcc rId="25836" sId="5">
    <nc r="E93">
      <v>39770</v>
    </nc>
  </rcc>
  <rcc rId="25837" sId="5">
    <nc r="E95">
      <v>1365</v>
    </nc>
  </rcc>
  <rcc rId="25838" sId="5">
    <nc r="E96">
      <v>19795</v>
    </nc>
  </rcc>
  <rcc rId="25839" sId="5">
    <nc r="E97">
      <v>8325</v>
    </nc>
  </rcc>
  <rcc rId="25840" sId="5">
    <nc r="E98">
      <v>33795</v>
    </nc>
  </rcc>
  <rcc rId="25841" sId="5">
    <nc r="E99">
      <v>8225</v>
    </nc>
  </rcc>
  <rcc rId="25842" sId="5">
    <nc r="E100">
      <v>43835</v>
    </nc>
  </rcc>
  <rcc rId="25843" sId="5">
    <nc r="E101">
      <v>30560</v>
    </nc>
  </rcc>
  <rcc rId="25844" sId="5">
    <nc r="E102">
      <v>30140</v>
    </nc>
  </rcc>
  <rcc rId="25845" sId="5">
    <nc r="E103">
      <v>16860</v>
    </nc>
  </rcc>
  <rcc rId="25846" sId="5">
    <nc r="E104">
      <v>14280</v>
    </nc>
  </rcc>
  <rcc rId="25847" sId="5">
    <nc r="E105">
      <v>23685</v>
    </nc>
  </rcc>
  <rcc rId="25848" sId="5">
    <nc r="E106">
      <v>4075</v>
    </nc>
  </rcc>
  <rcc rId="25849" sId="5">
    <nc r="E107">
      <v>8920</v>
    </nc>
  </rcc>
  <rcc rId="25850" sId="5">
    <nc r="E108">
      <v>5480</v>
    </nc>
  </rcc>
  <rcc rId="25851" sId="5">
    <nc r="E109">
      <v>97540</v>
    </nc>
  </rcc>
  <rcc rId="25852" sId="5">
    <nc r="E110">
      <v>35065</v>
    </nc>
  </rcc>
  <rcc rId="25853" sId="5">
    <nc r="E111">
      <v>13945</v>
    </nc>
  </rcc>
  <rcc rId="25854" sId="5">
    <nc r="E112">
      <v>25755</v>
    </nc>
  </rcc>
  <rcc rId="25855" sId="5">
    <nc r="E113">
      <v>5050</v>
    </nc>
  </rcc>
  <rcc rId="25856" sId="5">
    <nc r="E114">
      <v>19855</v>
    </nc>
  </rcc>
  <rcc rId="25857" sId="5">
    <nc r="E115">
      <v>11355</v>
    </nc>
  </rcc>
  <rcc rId="25858" sId="5">
    <nc r="E116">
      <v>46685</v>
    </nc>
  </rcc>
  <rcc rId="25859" sId="5">
    <nc r="E117">
      <v>35495</v>
    </nc>
  </rcc>
  <rcc rId="25860" sId="5">
    <nc r="E118">
      <v>95920</v>
    </nc>
  </rcc>
  <rcc rId="25861" sId="5">
    <nc r="E119">
      <v>40055</v>
    </nc>
  </rcc>
  <rcc rId="25862" sId="5">
    <nc r="E120">
      <v>2220</v>
    </nc>
  </rcc>
  <rcc rId="25863" sId="5">
    <nc r="E121">
      <v>86680</v>
    </nc>
  </rcc>
  <rfmt sheetId="5" sqref="E122">
    <dxf>
      <fill>
        <patternFill patternType="solid">
          <bgColor rgb="FFFFFF00"/>
        </patternFill>
      </fill>
    </dxf>
  </rfmt>
  <rcc rId="25864" sId="5">
    <nc r="E123">
      <v>15800</v>
    </nc>
  </rcc>
  <rcc rId="25865" sId="5">
    <nc r="E124">
      <v>5080</v>
    </nc>
  </rcc>
  <rcc rId="25866" sId="5">
    <nc r="E125">
      <v>8530</v>
    </nc>
  </rcc>
  <rcc rId="25867" sId="5">
    <nc r="E126">
      <v>9635</v>
    </nc>
  </rcc>
  <rcc rId="25868" sId="5">
    <nc r="E127">
      <v>30930</v>
    </nc>
  </rcc>
  <rcc rId="25869" sId="5">
    <nc r="E128">
      <v>59950</v>
    </nc>
  </rcc>
  <rcc rId="25870" sId="5">
    <nc r="E129">
      <v>8665</v>
    </nc>
  </rcc>
  <rcc rId="25871" sId="5">
    <nc r="E130">
      <v>15620</v>
    </nc>
  </rcc>
  <rcc rId="25872" sId="5">
    <nc r="E131">
      <v>12205</v>
    </nc>
  </rcc>
  <rcc rId="25873" sId="5">
    <nc r="E132">
      <v>8230</v>
    </nc>
  </rcc>
  <rcc rId="25874" sId="5">
    <nc r="E133">
      <v>9450</v>
    </nc>
  </rcc>
  <rcc rId="25875" sId="5">
    <nc r="E134">
      <v>18945</v>
    </nc>
  </rcc>
  <rcc rId="25876" sId="5">
    <nc r="E135">
      <v>17805</v>
    </nc>
  </rcc>
  <rcc rId="25877" sId="5">
    <nc r="E136">
      <v>30775</v>
    </nc>
  </rcc>
  <rcc rId="25878" sId="5">
    <nc r="E137">
      <v>58350</v>
    </nc>
  </rcc>
  <rcc rId="25879" sId="5">
    <nc r="E138">
      <v>28805</v>
    </nc>
  </rcc>
  <rcc rId="25880" sId="5">
    <nc r="E139">
      <v>28400</v>
    </nc>
  </rcc>
  <rcc rId="25881" sId="5">
    <nc r="E140">
      <v>40475</v>
    </nc>
  </rcc>
  <rcc rId="25882" sId="5">
    <nc r="E141">
      <v>18760</v>
    </nc>
  </rcc>
  <rcc rId="25883" sId="5">
    <nc r="E142">
      <v>9155</v>
    </nc>
  </rcc>
  <rcc rId="25884" sId="5">
    <nc r="E143">
      <v>27050</v>
    </nc>
  </rcc>
  <rcc rId="25885" sId="5">
    <nc r="E144">
      <v>41425</v>
    </nc>
  </rcc>
  <rcc rId="25886" sId="5">
    <nc r="E145">
      <v>57045</v>
    </nc>
  </rcc>
  <rcc rId="25887" sId="5">
    <nc r="E146">
      <v>10415</v>
    </nc>
  </rcc>
  <rcc rId="25888" sId="5">
    <nc r="E147">
      <v>12385</v>
    </nc>
  </rcc>
  <rcc rId="25889" sId="5">
    <nc r="E148">
      <v>29300</v>
    </nc>
  </rcc>
  <rcc rId="25890" sId="5">
    <nc r="E149">
      <v>13635</v>
    </nc>
  </rcc>
  <rcc rId="25891" sId="5">
    <nc r="E150">
      <v>40150</v>
    </nc>
  </rcc>
  <rfmt sheetId="5" sqref="E151">
    <dxf>
      <fill>
        <patternFill>
          <bgColor rgb="FFFFFF00"/>
        </patternFill>
      </fill>
    </dxf>
  </rfmt>
  <rcc rId="25892" sId="5">
    <nc r="E152">
      <v>44270</v>
    </nc>
  </rcc>
  <rcc rId="25893" sId="5">
    <nc r="E153">
      <v>23085</v>
    </nc>
  </rcc>
  <rcc rId="25894" sId="5">
    <nc r="E154">
      <v>1405</v>
    </nc>
  </rcc>
  <rcc rId="25895" sId="5">
    <nc r="E155">
      <v>28815</v>
    </nc>
  </rcc>
  <rcc rId="25896" sId="5">
    <nc r="E156">
      <v>76035</v>
    </nc>
  </rcc>
  <rcc rId="25897" sId="5">
    <nc r="E157">
      <v>24495</v>
    </nc>
  </rcc>
  <rcc rId="25898" sId="5">
    <nc r="E158">
      <v>36040</v>
    </nc>
  </rcc>
  <rcc rId="25899" sId="5">
    <nc r="E159">
      <v>4415</v>
    </nc>
  </rcc>
  <rcc rId="25900" sId="5">
    <nc r="E160">
      <v>7590</v>
    </nc>
  </rcc>
  <rcc rId="25901" sId="5">
    <nc r="E161">
      <v>13365</v>
    </nc>
  </rcc>
  <rcc rId="25902" sId="5">
    <nc r="E162">
      <v>91850</v>
    </nc>
  </rcc>
  <rcc rId="25903" sId="5">
    <nc r="E163">
      <v>73555</v>
    </nc>
  </rcc>
  <rcc rId="25904" sId="5">
    <nc r="E164">
      <v>19730</v>
    </nc>
  </rcc>
  <rcc rId="25905" sId="5">
    <nc r="E165">
      <v>46535</v>
    </nc>
  </rcc>
  <rcc rId="25906" sId="5">
    <nc r="E166">
      <v>28880</v>
    </nc>
  </rcc>
  <rcc rId="25907" sId="5">
    <nc r="E167">
      <v>22840</v>
    </nc>
  </rcc>
  <rcc rId="25908" sId="5">
    <nc r="E168">
      <v>930</v>
    </nc>
  </rcc>
  <rcc rId="25909" sId="5">
    <nc r="E169">
      <v>13250</v>
    </nc>
  </rcc>
  <rcc rId="25910" sId="5">
    <nc r="E170">
      <v>12725</v>
    </nc>
  </rcc>
  <rcc rId="25911" sId="5">
    <nc r="E171">
      <v>10535</v>
    </nc>
  </rcc>
  <rcc rId="25912" sId="5">
    <nc r="E172">
      <v>70280</v>
    </nc>
  </rcc>
  <rcc rId="25913" sId="5">
    <nc r="E173">
      <v>39590</v>
    </nc>
  </rcc>
  <rcc rId="25914" sId="5">
    <nc r="E174">
      <v>19040</v>
    </nc>
  </rcc>
  <rcc rId="25915" sId="5">
    <nc r="E175">
      <v>9955</v>
    </nc>
  </rcc>
  <rcc rId="25916" sId="5">
    <nc r="E176">
      <v>52260</v>
    </nc>
  </rcc>
  <rcc rId="25917" sId="5">
    <nc r="E177">
      <v>44950</v>
    </nc>
  </rcc>
  <rcc rId="25918" sId="5">
    <nc r="E178">
      <v>33070</v>
    </nc>
  </rcc>
  <rfmt sheetId="5" sqref="E179">
    <dxf>
      <fill>
        <patternFill>
          <bgColor rgb="FFFFFF00"/>
        </patternFill>
      </fill>
    </dxf>
  </rfmt>
  <rcc rId="25919" sId="5">
    <nc r="E180">
      <v>48775</v>
    </nc>
  </rcc>
  <rcc rId="25920" sId="5">
    <nc r="E181">
      <v>38755</v>
    </nc>
  </rcc>
  <rcc rId="25921" sId="5">
    <nc r="E182">
      <v>9740</v>
    </nc>
  </rcc>
  <rcc rId="25922" sId="5">
    <nc r="E183">
      <v>8730</v>
    </nc>
  </rcc>
  <rcc rId="25923" sId="5">
    <nc r="E184">
      <v>31205</v>
    </nc>
  </rcc>
  <rcc rId="25924" sId="5">
    <nc r="E185">
      <v>23190</v>
    </nc>
  </rcc>
  <rcc rId="25925" sId="5">
    <nc r="E186">
      <v>10275</v>
    </nc>
  </rcc>
  <rcc rId="25926" sId="5">
    <nc r="E187">
      <v>18165</v>
    </nc>
  </rcc>
  <rcc rId="25927" sId="5">
    <nc r="E188">
      <v>40395</v>
    </nc>
  </rcc>
  <rcc rId="25928" sId="5">
    <nc r="E189">
      <v>13035</v>
    </nc>
  </rcc>
  <rcc rId="25929" sId="5">
    <nc r="E190">
      <v>122170</v>
    </nc>
  </rcc>
  <rcc rId="25930" sId="5">
    <nc r="E191">
      <v>6750</v>
    </nc>
  </rcc>
  <rcc rId="25931" sId="5">
    <nc r="E192">
      <v>25100</v>
    </nc>
  </rcc>
  <rcc rId="25932" sId="5">
    <nc r="E193">
      <v>32500</v>
    </nc>
  </rcc>
  <rcc rId="25933" sId="5">
    <nc r="E194">
      <v>25980</v>
    </nc>
  </rcc>
  <rcc rId="25934" sId="5">
    <nc r="E195">
      <v>10225</v>
    </nc>
  </rcc>
  <rcc rId="25935" sId="5">
    <nc r="E196">
      <v>9900</v>
    </nc>
  </rcc>
  <rcc rId="25936" sId="5">
    <nc r="E197">
      <v>21855</v>
    </nc>
  </rcc>
  <rcc rId="25937" sId="5">
    <nc r="E198">
      <v>9530</v>
    </nc>
  </rcc>
  <rcc rId="25938" sId="5">
    <nc r="E199">
      <v>17410</v>
    </nc>
  </rcc>
  <rcc rId="25939" sId="5">
    <nc r="E200">
      <v>16305</v>
    </nc>
  </rcc>
  <rcc rId="25940" sId="5">
    <nc r="E201">
      <v>22805</v>
    </nc>
  </rcc>
  <rcc rId="25941" sId="5">
    <nc r="E202">
      <v>15405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42" sId="2">
    <oc r="E10">
      <v>108975</v>
    </oc>
    <nc r="E10">
      <v>109620</v>
    </nc>
  </rcc>
  <rfmt sheetId="2" sqref="E10">
    <dxf>
      <fill>
        <patternFill>
          <bgColor theme="0"/>
        </patternFill>
      </fill>
    </dxf>
  </rfmt>
  <rcc rId="25943" sId="4">
    <oc r="E30">
      <v>50985</v>
    </oc>
    <nc r="E30">
      <v>51115</v>
    </nc>
  </rcc>
  <rfmt sheetId="4" sqref="E30">
    <dxf>
      <fill>
        <patternFill>
          <bgColor theme="0"/>
        </patternFill>
      </fill>
    </dxf>
  </rfmt>
  <rcc rId="25944" sId="5">
    <nc r="E91">
      <v>27135</v>
    </nc>
  </rcc>
  <rfmt sheetId="5" sqref="E91">
    <dxf>
      <fill>
        <patternFill>
          <bgColor theme="0"/>
        </patternFill>
      </fill>
    </dxf>
  </rfmt>
  <rfmt sheetId="5" sqref="E122">
    <dxf>
      <fill>
        <patternFill>
          <bgColor theme="0"/>
        </patternFill>
      </fill>
    </dxf>
  </rfmt>
  <rcc rId="25945" sId="5">
    <nc r="E122">
      <v>83455</v>
    </nc>
  </rcc>
  <rfmt sheetId="5" sqref="E151">
    <dxf>
      <fill>
        <patternFill>
          <bgColor theme="0"/>
        </patternFill>
      </fill>
    </dxf>
  </rfmt>
  <rcc rId="25946" sId="5">
    <nc r="E151">
      <v>38815</v>
    </nc>
  </rcc>
  <rfmt sheetId="5" sqref="E179">
    <dxf>
      <fill>
        <patternFill>
          <bgColor theme="0"/>
        </patternFill>
      </fill>
    </dxf>
  </rfmt>
  <rcc rId="25947" sId="5">
    <nc r="E179">
      <v>128690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4:F26">
    <dxf>
      <fill>
        <patternFill>
          <bgColor rgb="FFFFC00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58" sId="13" numFmtId="4">
    <oc r="D8">
      <v>259080</v>
    </oc>
    <nc r="D8">
      <v>263623</v>
    </nc>
  </rcc>
  <rcc rId="25959" sId="13" numFmtId="4">
    <oc r="D5">
      <v>3312.27</v>
    </oc>
    <nc r="D5">
      <v>3959.46</v>
    </nc>
  </rcc>
  <rcc rId="25960" sId="13">
    <oc r="E5">
      <f>360.63+25.08</f>
    </oc>
    <nc r="E5">
      <f>238.2+20.52</f>
    </nc>
  </rcc>
  <rcc rId="25961" sId="13">
    <oc r="G5">
      <v>392.37</v>
    </oc>
    <nc r="G5">
      <v>301.56</v>
    </nc>
  </rcc>
  <rcc rId="25962" sId="13">
    <oc r="F7">
      <f>146*3.23</f>
    </oc>
    <nc r="F7">
      <f>147*3.23</f>
    </nc>
  </rcc>
  <rcc rId="25963" sId="13">
    <oc r="E7">
      <f>1602-F7</f>
    </oc>
    <nc r="E7">
      <f>1667-F7</f>
    </nc>
  </rcc>
  <rcc rId="25964" sId="13" numFmtId="4">
    <oc r="E8">
      <v>1710</v>
    </oc>
    <nc r="E8">
      <v>2167</v>
    </nc>
  </rcc>
  <rcc rId="25965" sId="13">
    <oc r="E10">
      <f>'Норматив ээ'!H19-F10</f>
    </oc>
    <nc r="E10">
      <f>'Норматив ээ'!H21-F10</f>
    </nc>
  </rcc>
  <rcc rId="25966" sId="16">
    <nc r="A27" t="inlineStr">
      <is>
        <t>ИТОГО:</t>
      </is>
    </nc>
  </rcc>
  <rcc rId="25967" sId="16" odxf="1" dxf="1">
    <nc r="F27">
      <f>F26+F25+F24+F22+F14+F10+F5</f>
    </nc>
    <odxf>
      <numFmt numFmtId="0" formatCode="General"/>
    </odxf>
    <ndxf>
      <numFmt numFmtId="1" formatCode="0"/>
    </ndxf>
  </rcc>
  <rfmt sheetId="16" sqref="F27">
    <dxf>
      <alignment horizontal="center" readingOrder="0"/>
    </dxf>
  </rfmt>
  <rfmt sheetId="16" sqref="F27" start="0" length="2147483647">
    <dxf>
      <font>
        <b/>
      </font>
    </dxf>
  </rfmt>
  <rfmt sheetId="16" sqref="A27" start="0" length="2147483647">
    <dxf>
      <font>
        <b/>
      </font>
    </dxf>
  </rfmt>
  <rfmt sheetId="16" sqref="A27" start="0" length="0">
    <dxf>
      <border>
        <left style="thin">
          <color indexed="64"/>
        </left>
      </border>
    </dxf>
  </rfmt>
  <rfmt sheetId="16" sqref="E27" start="0" length="0">
    <dxf>
      <border>
        <right style="thin">
          <color indexed="64"/>
        </right>
      </border>
    </dxf>
  </rfmt>
  <rfmt sheetId="16" sqref="A27:E27" start="0" length="0">
    <dxf>
      <border>
        <bottom style="thin">
          <color indexed="64"/>
        </bottom>
      </border>
    </dxf>
  </rfmt>
  <rfmt sheetId="16" sqref="F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27">
    <dxf>
      <fill>
        <patternFill>
          <bgColor rgb="FFFFFF00"/>
        </patternFill>
      </fill>
    </dxf>
  </rfmt>
  <rcc rId="25968" sId="12">
    <oc r="H19">
      <f>SUM(H15:H18)</f>
    </oc>
    <nc r="H19">
      <f>SUM(H15:H18)</f>
    </nc>
  </rcc>
  <rcc rId="25969" sId="12">
    <oc r="H15">
      <f>Под.6!F203+'Нежил. пом.'!C89</f>
    </oc>
    <nc r="H15">
      <f>Под.6!F203+'Нежелые помещения'!F5</f>
    </nc>
  </rcc>
  <rcc rId="25970" sId="12">
    <oc r="H16">
      <f>'Под. 1 и 2'!F118+'Под. 3'!F32+'Под. 4  и 5'!F60+'Нежил. пом.'!F45</f>
    </oc>
    <nc r="H16">
      <f>'Под. 1 и 2'!F118+'Под. 3'!F32+'Под. 4  и 5'!F60+'Нежелые помещения'!F22+'Нежелые помещения'!F14+'Нежелые помещения'!F10+'Нежелые помещения'!F25+'Нежелые помещения'!F26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1" sId="13">
    <oc r="E10">
      <f>'Норматив ээ'!H21-F10</f>
    </oc>
    <nc r="E10">
      <f>'Норматив ээ'!H19-F10</f>
    </nc>
  </rcc>
  <rcc rId="25982" sId="12">
    <oc r="H17">
      <f>'Общ. счетчики'!G61</f>
    </oc>
    <nc r="H17">
      <f>'Общ. счетчики'!G61+'Нежелые помещения'!F24</f>
    </nc>
  </rcc>
  <rcc rId="25983" sId="12">
    <nc r="I13">
      <f>H13-'Общ. счетчики'!B64</f>
    </nc>
  </rcc>
  <rcc rId="25984" sId="12">
    <oc r="H21">
      <f>I19+H20-H13</f>
    </oc>
    <nc r="H21">
      <f>I19+H20-I13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5" sId="13">
    <oc r="F8">
      <f>146*4.33</f>
    </oc>
    <nc r="F8">
      <f>147*4.33</f>
    </nc>
  </rcc>
  <rfmt sheetId="13" sqref="G7">
    <dxf>
      <numFmt numFmtId="172" formatCode="0.0"/>
    </dxf>
  </rfmt>
  <rfmt sheetId="13" sqref="G8">
    <dxf>
      <numFmt numFmtId="172" formatCode="0.0"/>
    </dxf>
  </rfmt>
  <ris rId="25986" sheetId="18" name="[Лавочкина 13 корпус 1-6 электричество 2023-03.xlsx]Лист3" sheetPosition="17"/>
  <rcc rId="25987" sId="18" odxf="1" dxf="1"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8"/>
        <color auto="1"/>
        <name val="Arial Cyr"/>
        <scheme val="none"/>
      </font>
      <alignment vertical="center" readingOrder="0"/>
    </ndxf>
  </rcc>
  <rfmt sheetId="18" sqref="B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C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D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E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F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G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H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XFD1" start="0" length="0">
    <dxf>
      <font>
        <sz val="8"/>
        <color auto="1"/>
        <name val="Arial Cyr"/>
        <scheme val="none"/>
      </font>
      <alignment vertical="top" wrapText="1" readingOrder="0"/>
    </dxf>
  </rfmt>
  <rcc rId="25988" sId="18" odxf="1" dxf="1">
    <nc r="A2" t="inlineStr">
      <is>
        <t>Код постав.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89" sId="18" odxf="1" dxf="1">
    <nc r="B2" t="inlineStr">
      <is>
        <t>Вид коммунальной услуги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0" sId="18" odxf="1" dxf="1">
    <nc r="C2" t="inlineStr">
      <is>
        <t>Ед.измерен.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1" sId="18" odxf="1" dxf="1">
    <nc r="D2" t="inlineStr">
      <is>
        <t>Текущие показания общедомового прибора учета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2" sId="18" odxf="1" dxf="1">
    <nc r="E2" t="inlineStr">
      <is>
        <t>Суммарный объем коммунальных услуг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2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2:XFD2" start="0" length="0">
    <dxf>
      <font>
        <sz val="8"/>
        <color auto="1"/>
        <name val="Arial Cyr"/>
        <scheme val="none"/>
      </font>
      <alignment vertical="top" wrapText="1" readingOrder="0"/>
    </dxf>
  </rfmt>
  <rcc rId="25993" sId="18" odxf="1" dxf="1">
    <nc r="E3" t="inlineStr">
      <is>
        <t>в помещениях дома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4" sId="18" odxf="1" dxf="1">
    <nc r="G3" t="inlineStr">
      <is>
        <t>на общедомовые нужды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3:XFD3" start="0" length="0">
    <dxf>
      <font>
        <sz val="8"/>
        <color auto="1"/>
        <name val="Arial Cyr"/>
        <scheme val="none"/>
      </font>
      <alignment vertical="top" wrapText="1" readingOrder="0"/>
    </dxf>
  </rfmt>
  <rcc rId="25995" sId="18" odxf="1" dxf="1">
    <nc r="E4" t="inlineStr">
      <is>
        <t>по ИПУ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6" sId="18" odxf="1" dxf="1">
    <nc r="F4" t="inlineStr">
      <is>
        <t>по нормативу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4:XFD4" start="0" length="0">
    <dxf>
      <font>
        <sz val="8"/>
        <color auto="1"/>
        <name val="Arial Cyr"/>
        <scheme val="none"/>
      </font>
      <alignment vertical="top" wrapText="1" readingOrder="0"/>
    </dxf>
  </rfmt>
  <rcc rId="25997" sId="18" odxf="1" dxf="1">
    <nc r="A5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8" sId="18" odxf="1" dxf="1">
    <nc r="B5" t="inlineStr">
      <is>
        <t xml:space="preserve">Отопление 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9" sId="18" odxf="1" dxf="1">
    <nc r="C5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00" sId="18" odxf="1" dxf="1" numFmtId="4">
    <nc r="D5">
      <v>3959.46</v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1" sId="18" odxf="1" dxf="1">
    <nc r="E5">
      <f>238.2+20.52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F5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02" sId="18" odxf="1" dxf="1">
    <nc r="G5">
      <v>301.56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5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5:XFD5" start="0" length="0">
    <dxf>
      <font>
        <sz val="8"/>
        <color auto="1"/>
        <name val="Arial Cyr"/>
        <scheme val="none"/>
      </font>
      <alignment vertical="top" wrapText="1" readingOrder="0"/>
    </dxf>
  </rfmt>
  <rcc rId="26003" sId="18" odxf="1" dxf="1">
    <nc r="A6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4" sId="18" odxf="1" dxf="1">
    <nc r="B6" t="inlineStr">
      <is>
        <t>Подогрев холодной воды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5" sId="18" odxf="1" dxf="1">
    <nc r="C6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6" start="0" length="0">
    <dxf>
      <font>
        <sz val="8"/>
        <color auto="1"/>
        <name val="Arial Cyr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6006" sId="18" odxf="1" dxf="1">
    <nc r="E6">
      <f>E7*0.051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7" sId="18" odxf="1" dxf="1">
    <nc r="F6">
      <f>F7*0.051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8" sId="18" odxf="1" dxf="1">
    <nc r="G6">
      <f>G7*0.051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8" sqref="H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6:XFD6" start="0" length="0">
    <dxf>
      <font>
        <sz val="8"/>
        <color auto="1"/>
        <name val="Arial Cyr"/>
        <scheme val="none"/>
      </font>
      <alignment vertical="top" wrapText="1" readingOrder="0"/>
    </dxf>
  </rfmt>
  <rcc rId="26009" sId="18" odxf="1" dxf="1">
    <nc r="A7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0" sId="18" odxf="1" dxf="1">
    <nc r="B7" t="inlineStr">
      <is>
        <t>Холодная вода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1" sId="18" odxf="1" dxf="1">
    <nc r="C7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7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12" sId="18" odxf="1" dxf="1">
    <nc r="E7">
      <f>1667-F7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3" sId="18" odxf="1" dxf="1">
    <nc r="F7">
      <f>147*3.23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4" sId="18" odxf="1" dxf="1" numFmtId="4">
    <nc r="G7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7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7:XFD7" start="0" length="0">
    <dxf>
      <font>
        <sz val="8"/>
        <color auto="1"/>
        <name val="Arial Cyr"/>
        <scheme val="none"/>
      </font>
      <alignment vertical="top" wrapText="1" readingOrder="0"/>
    </dxf>
  </rfmt>
  <rcc rId="26015" sId="18" odxf="1" dxf="1">
    <nc r="A8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6" sId="18" odxf="1" dxf="1">
    <nc r="B8" t="inlineStr">
      <is>
        <t>Холодное водоснабжение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7" sId="18" odxf="1" dxf="1">
    <nc r="C8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8" sId="18" odxf="1" s="1" dxf="1" numFmtId="4">
    <nc r="D8">
      <v>263623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1" formatCode="0"/>
      <fill>
        <patternFill patternType="solid">
          <bgColor indexed="9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9" sId="18" odxf="1" dxf="1">
    <nc r="E8">
      <f>2635-F8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0" sId="18" odxf="1" dxf="1">
    <nc r="F8">
      <f>147*4.33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1" sId="18" odxf="1" dxf="1" numFmtId="4">
    <nc r="G8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8" start="0" length="0">
    <dxf>
      <font>
        <sz val="8"/>
        <color auto="1"/>
        <name val="Arial Cyr"/>
        <scheme val="none"/>
      </font>
      <numFmt numFmtId="172" formatCode="0.0"/>
      <alignment vertical="top" wrapText="1" readingOrder="0"/>
    </dxf>
  </rfmt>
  <rfmt sheetId="18" sqref="A8:XFD8" start="0" length="0">
    <dxf>
      <font>
        <sz val="8"/>
        <color auto="1"/>
        <name val="Arial Cyr"/>
        <scheme val="none"/>
      </font>
      <alignment vertical="top" wrapText="1" readingOrder="0"/>
    </dxf>
  </rfmt>
  <rcc rId="26022" sId="18" odxf="1" dxf="1">
    <nc r="A9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3" sId="18" odxf="1" dxf="1">
    <nc r="B9" t="inlineStr">
      <is>
        <t>Водоотведение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4" sId="18" odxf="1" dxf="1">
    <nc r="C9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9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25" sId="18" odxf="1" dxf="1">
    <nc r="E9">
      <f>E7+E8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6" sId="18" odxf="1" dxf="1">
    <nc r="F9">
      <f>F7+F8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7" sId="18" odxf="1" dxf="1" numFmtId="4">
    <nc r="G9">
      <v>76.97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9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9:XFD9" start="0" length="0">
    <dxf>
      <font>
        <sz val="8"/>
        <color auto="1"/>
        <name val="Arial Cyr"/>
        <scheme val="none"/>
      </font>
      <alignment vertical="top" wrapText="1" readingOrder="0"/>
    </dxf>
  </rfmt>
  <rcc rId="26028" sId="18" odxf="1" dxf="1">
    <nc r="A10" t="inlineStr">
      <is>
        <t>04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9" sId="18" odxf="1" dxf="1">
    <nc r="B10" t="inlineStr">
      <is>
        <t>Электроснабжение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0" sId="18" odxf="1" dxf="1">
    <nc r="C10" t="inlineStr">
      <is>
        <t>кВт/ч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10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6031" sId="18" odxf="1" dxf="1">
    <nc r="E10">
      <f>'Норматив ээ'!H19-F10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32" sId="18" odxf="1" dxf="1">
    <nc r="F10">
      <f>Под.6!G203+'Под. 4  и 5'!G60+'Под. 3'!G32+'Под. 1 и 2'!G118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3" sId="18" odxf="1" dxf="1">
    <nc r="G10">
      <f>24861.41-'Норматив ээ'!H21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0:XFD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1" start="0" length="0">
    <dxf>
      <font>
        <sz val="8"/>
        <color auto="1"/>
        <name val="Arial Cyr"/>
        <scheme val="none"/>
      </font>
      <numFmt numFmtId="1" formatCode="0"/>
      <alignment horizontal="center" vertical="top" wrapText="1" readingOrder="0"/>
    </dxf>
  </rfmt>
  <rfmt sheetId="18" sqref="G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:XF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3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:XF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4" start="0" length="0">
    <dxf>
      <font>
        <sz val="8"/>
        <color auto="1"/>
        <name val="Arial Cyr"/>
        <scheme val="none"/>
      </font>
      <alignment vertical="top" wrapText="1" readingOrder="0"/>
    </dxf>
  </rfmt>
  <rcc rId="26034" sId="18" odxf="1" dxf="1">
    <nc r="F14" t="inlineStr">
      <is>
        <t xml:space="preserve"> </t>
      </is>
    </nc>
    <odxf>
      <font>
        <sz val="10"/>
        <color auto="1"/>
        <name val="Arial Cyr"/>
        <scheme val="none"/>
      </font>
      <alignment vertical="bottom" wrapText="0" readingOrder="0"/>
    </odxf>
    <ndxf>
      <font>
        <sz val="8"/>
        <color auto="1"/>
        <name val="Arial Cyr"/>
        <scheme val="none"/>
      </font>
      <alignment vertical="top" wrapText="1" readingOrder="0"/>
    </ndxf>
  </rcc>
  <rfmt sheetId="18" sqref="G14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:XF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A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:B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:C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:D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:E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:F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:G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:H1048576" start="0" length="0">
    <dxf>
      <font>
        <sz val="8"/>
        <color auto="1"/>
        <name val="Arial Cyr"/>
        <scheme val="none"/>
      </font>
      <alignment vertical="top" wrapText="1" readingOrder="0"/>
    </dxf>
  </rfmt>
  <rcc rId="26035" sId="13">
    <oc r="G10">
      <v>24861.41</v>
    </oc>
    <nc r="G10">
      <f>24861.41</f>
    </nc>
  </rcc>
  <rfmt sheetId="13" sqref="G7">
    <dxf>
      <numFmt numFmtId="2" formatCode="0.00"/>
    </dxf>
  </rfmt>
  <rfmt sheetId="13" sqref="G8">
    <dxf>
      <numFmt numFmtId="2" formatCode="0.00"/>
    </dxf>
  </rfmt>
  <rcc rId="26036" sId="13" numFmtId="4">
    <oc r="E8">
      <v>2167</v>
    </oc>
    <nc r="E8">
      <v>2163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7" sId="13">
    <oc r="E5">
      <f>238.2+20.52</f>
    </oc>
    <nc r="E5">
      <f>236.21+21.99</f>
    </nc>
  </rcc>
  <rcc rId="26058" sId="13">
    <oc r="G5">
      <v>301.56</v>
    </oc>
    <nc r="G5">
      <v>302.08</v>
    </nc>
  </rcc>
  <rcc rId="26059" sId="13">
    <oc r="F7">
      <f>147*3.23</f>
    </oc>
    <nc r="F7">
      <f>135*3.23</f>
    </nc>
  </rcc>
  <rcc rId="26060" sId="13">
    <oc r="F8">
      <f>147*4.33</f>
    </oc>
    <nc r="F8">
      <f>135*4.33</f>
    </nc>
  </rcc>
  <rcc rId="26061" sId="13" numFmtId="4">
    <oc r="E8">
      <v>2163</v>
    </oc>
    <nc r="E8">
      <v>2214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2" sId="1">
    <oc r="B63">
      <f>G26+G31+G45+G51+G61</f>
    </oc>
    <nc r="B63">
      <f>G26+G45+G51+G61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3" sId="18">
    <oc r="E5">
      <f>238.2+20.52</f>
    </oc>
    <nc r="E5">
      <f>236.21+21.99</f>
    </nc>
  </rcc>
  <rcc rId="26074" sId="18">
    <oc r="G5">
      <v>301.56</v>
    </oc>
    <nc r="G5">
      <v>302.08</v>
    </nc>
  </rcc>
  <rcc rId="26075" sId="18">
    <oc r="F7">
      <f>147*3.23</f>
    </oc>
    <nc r="F7">
      <f>135*3.23</f>
    </nc>
  </rcc>
  <rcc rId="26076" sId="18">
    <oc r="F8">
      <f>147*4.33</f>
    </oc>
    <nc r="F8">
      <f>135*4.33</f>
    </nc>
  </rcc>
  <rcc rId="26077" sId="18" numFmtId="4">
    <oc r="G7">
      <v>121</v>
    </oc>
    <nc r="G7">
      <v>113</v>
    </nc>
  </rcc>
  <rcc rId="26078" sId="18" numFmtId="4">
    <oc r="G8">
      <v>121</v>
    </oc>
    <nc r="G8">
      <v>113</v>
    </nc>
  </rcc>
  <rcc rId="26079" sId="18">
    <oc r="E8">
      <f>2635-F8</f>
    </oc>
    <nc r="E8">
      <f>2650-F8</f>
    </nc>
  </rcc>
  <rcc rId="26080" sId="18" numFmtId="4">
    <oc r="G9">
      <v>76.97</v>
    </oc>
    <nc r="G9">
      <v>226</v>
    </nc>
  </rcc>
  <rfmt sheetId="18" sqref="G9">
    <dxf>
      <numFmt numFmtId="171" formatCode="0.000"/>
    </dxf>
  </rfmt>
  <rfmt sheetId="18" sqref="G9">
    <dxf>
      <numFmt numFmtId="2" formatCode="0.00"/>
    </dxf>
  </rfmt>
  <rfmt sheetId="18" sqref="G9">
    <dxf>
      <numFmt numFmtId="172" formatCode="0.0"/>
    </dxf>
  </rfmt>
  <rfmt sheetId="18" sqref="G7">
    <dxf>
      <numFmt numFmtId="1" formatCode="0"/>
    </dxf>
  </rfmt>
  <rfmt sheetId="18" sqref="G8">
    <dxf>
      <numFmt numFmtId="1" formatCode="0"/>
    </dxf>
  </rfmt>
  <rfmt sheetId="18" sqref="G9">
    <dxf>
      <numFmt numFmtId="1" formatCode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91" sId="12">
    <oc r="H19">
      <f>SUM(H15:H18)</f>
    </oc>
    <nc r="H19">
      <f>SUM(H15:H18)</f>
    </nc>
  </rcc>
  <rcc rId="26092" sId="12">
    <nc r="I20">
      <f>I19+H20</f>
    </nc>
  </rcc>
  <rcc rId="26093" sId="12">
    <oc r="H17">
      <f>'Общ. счетчики'!G61+'Нежелые помещения'!F24</f>
    </oc>
    <nc r="H17">
      <f>'Общ. счетчики'!G61</f>
    </nc>
  </rcc>
  <rfmt sheetId="12" sqref="J17" start="0" length="0">
    <dxf>
      <numFmt numFmtId="1" formatCode="0"/>
    </dxf>
  </rfmt>
  <rfmt sheetId="12" sqref="J19" start="0" length="2147483647">
    <dxf>
      <font>
        <b/>
      </font>
    </dxf>
  </rfmt>
  <rcc rId="26094" sId="18">
    <nc r="J5">
      <f>Под.6!F203</f>
    </nc>
  </rcc>
  <rcc rId="26095" sId="18" odxf="1" dxf="1">
    <nc r="J6">
      <f>'Под. 1 и 2'!F118+'Под. 3'!F32+'Под. 4  и 5'!F60</f>
    </nc>
    <odxf>
      <numFmt numFmtId="0" formatCode="General"/>
    </odxf>
    <ndxf>
      <numFmt numFmtId="1" formatCode="0"/>
    </ndxf>
  </rcc>
  <rcc rId="26096" sId="18">
    <nc r="K5">
      <f>'Общ. счетчики'!G49+'Общ. счетчики'!G48</f>
    </nc>
  </rcc>
  <rcc rId="26097" sId="16">
    <oc r="A25" t="inlineStr">
      <is>
        <t xml:space="preserve">ТСЖ </t>
      </is>
    </oc>
    <nc r="A25" t="inlineStr">
      <is>
        <t>ТСЖ к.2</t>
      </is>
    </nc>
  </rcc>
  <rcc rId="26098" sId="16">
    <oc r="A26" t="inlineStr">
      <is>
        <t xml:space="preserve">ТСЖ </t>
      </is>
    </oc>
    <nc r="A26" t="inlineStr">
      <is>
        <t>ТСЖ к.2</t>
      </is>
    </nc>
  </rcc>
  <rcc rId="26099" sId="18">
    <nc r="K6">
      <f>'Общ. счетчики'!G10+'Общ. счетчики'!G11+'Общ. счетчики'!G16+'Общ. счетчики'!G17+'Общ. счетчики'!G22+'Общ. счетчики'!G23</f>
    </nc>
  </rcc>
  <rcc rId="26100" sId="18">
    <nc r="J3" t="inlineStr">
      <is>
        <t>ипу</t>
      </is>
    </nc>
  </rcc>
  <rfmt sheetId="18" sqref="J3:L3">
    <dxf>
      <alignment horizontal="center" readingOrder="0"/>
    </dxf>
  </rfmt>
  <rcc rId="26101" sId="18" odxf="1" dxf="1">
    <nc r="K7">
      <f>'Общ. счетчики'!G61</f>
    </nc>
    <odxf>
      <numFmt numFmtId="0" formatCode="General"/>
    </odxf>
    <ndxf>
      <numFmt numFmtId="1" formatCode="0"/>
    </ndxf>
  </rcc>
  <rcc rId="26102" sId="18" odxf="1" dxf="1">
    <nc r="L7">
      <f>K7</f>
    </nc>
    <odxf>
      <numFmt numFmtId="0" formatCode="General"/>
    </odxf>
    <ndxf>
      <numFmt numFmtId="1" formatCode="0"/>
    </ndxf>
  </rcc>
  <rcc rId="26103" sId="18">
    <nc r="I5" t="inlineStr">
      <is>
        <t>к.1</t>
      </is>
    </nc>
  </rcc>
  <rcc rId="26104" sId="18">
    <nc r="I6" t="inlineStr">
      <is>
        <t>к.2</t>
      </is>
    </nc>
  </rcc>
  <rcc rId="26105" sId="18">
    <nc r="I7" t="inlineStr">
      <is>
        <t>к.3</t>
      </is>
    </nc>
  </rcc>
  <rcc rId="26106" sId="18" odxf="1" dxf="1">
    <nc r="J8">
      <f>J5+J6+J7</f>
    </nc>
    <odxf>
      <numFmt numFmtId="0" formatCode="General"/>
    </odxf>
    <ndxf>
      <numFmt numFmtId="1" formatCode="0"/>
    </ndxf>
  </rcc>
  <rfmt sheetId="18" sqref="K8" start="0" length="0">
    <dxf>
      <numFmt numFmtId="1" formatCode="0"/>
    </dxf>
  </rfmt>
  <rfmt sheetId="18" sqref="L8" start="0" length="0">
    <dxf>
      <numFmt numFmtId="1" formatCode="0"/>
    </dxf>
  </rfmt>
  <rfmt sheetId="18" sqref="I5:I7">
    <dxf>
      <alignment horizontal="right" readingOrder="0"/>
    </dxf>
  </rfmt>
  <rm rId="26107" sheetId="18" source="J8" destination="J9" sourceSheetId="18">
    <rfmt sheetId="18" sqref="J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8" sheetId="18" source="K8" destination="K9" sourceSheetId="18">
    <rfmt sheetId="18" sqref="K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9" sheetId="18" source="L8" destination="L9" sourceSheetId="18">
    <rfmt sheetId="18" sqref="L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cc rId="26110" sId="18">
    <nc r="I8" t="inlineStr">
      <is>
        <t>к.7</t>
      </is>
    </nc>
  </rcc>
  <rfmt sheetId="18" sqref="I8">
    <dxf>
      <alignment horizontal="right" readingOrder="0"/>
    </dxf>
  </rfmt>
  <rcc rId="26111" sId="18" odxf="1" dxf="1">
    <nc r="K8">
      <f>'Общ. счетчики'!G45</f>
    </nc>
    <odxf>
      <numFmt numFmtId="0" formatCode="General"/>
    </odxf>
    <ndxf>
      <numFmt numFmtId="30" formatCode="@"/>
    </ndxf>
  </rcc>
  <rfmt sheetId="18" sqref="L8" start="0" length="0">
    <dxf>
      <numFmt numFmtId="30" formatCode="@"/>
    </dxf>
  </rfmt>
  <rfmt sheetId="18" sqref="K8:L8">
    <dxf>
      <alignment horizontal="right" readingOrder="0"/>
    </dxf>
  </rfmt>
  <rcc rId="26112" sId="18">
    <nc r="K9">
      <f>K5+K6+K7+K8</f>
    </nc>
  </rcc>
  <rcc rId="26113" sId="18">
    <nc r="L9">
      <f>L5+L6+L7+L8</f>
    </nc>
  </rcc>
  <rcc rId="26114" sId="18">
    <nc r="L5">
      <f>'Общ. счетчики'!G46+'Общ. счетчики'!G47</f>
    </nc>
  </rcc>
  <rcc rId="26115" sId="18">
    <nc r="L6">
      <f>'Общ. счетчики'!G8+'Общ. счетчики'!G9+'Общ. счетчики'!G14+'Общ. счетчики'!G15+'Общ. счетчики'!G20+'Общ. счетчики'!G21</f>
    </nc>
  </rcc>
  <rcc rId="26116" sId="18">
    <nc r="I10" t="inlineStr">
      <is>
        <t>разница</t>
      </is>
    </nc>
  </rcc>
  <rfmt sheetId="18" sqref="I10">
    <dxf>
      <alignment horizontal="right" readingOrder="0"/>
    </dxf>
  </rfmt>
  <rfmt sheetId="18" sqref="J10" start="0" length="0">
    <dxf>
      <numFmt numFmtId="1" formatCode="0"/>
    </dxf>
  </rfmt>
  <rcc rId="26117" sId="18">
    <nc r="J7">
      <f>'корп. 3'!C8</f>
    </nc>
  </rcc>
  <rfmt sheetId="18" sqref="J10" start="0" length="2147483647">
    <dxf>
      <font>
        <b/>
      </font>
    </dxf>
  </rfmt>
  <rcc rId="26118" sId="18">
    <nc r="J11">
      <f>J10/'Норматив ээ'!C11</f>
    </nc>
  </rcc>
  <rfmt sheetId="18" sqref="J11">
    <dxf>
      <numFmt numFmtId="180" formatCode="0.0000000"/>
    </dxf>
  </rfmt>
  <rfmt sheetId="18" sqref="J11">
    <dxf>
      <numFmt numFmtId="181" formatCode="0.000000"/>
    </dxf>
  </rfmt>
  <rfmt sheetId="18" sqref="J11">
    <dxf>
      <numFmt numFmtId="182" formatCode="0.00000"/>
    </dxf>
  </rfmt>
  <rfmt sheetId="18" sqref="J11">
    <dxf>
      <numFmt numFmtId="175" formatCode="0.0000"/>
    </dxf>
  </rfmt>
  <rfmt sheetId="18" sqref="J11">
    <dxf>
      <numFmt numFmtId="171" formatCode="0.000"/>
    </dxf>
  </rfmt>
  <rfmt sheetId="18" sqref="J11">
    <dxf>
      <numFmt numFmtId="2" formatCode="0.00"/>
    </dxf>
  </rfmt>
  <rcc rId="26119" sId="18">
    <nc r="I11" t="inlineStr">
      <is>
        <t>пл. в соб.</t>
      </is>
    </nc>
  </rcc>
  <rfmt sheetId="18" sqref="I11">
    <dxf>
      <alignment horizontal="right" readingOrder="0"/>
    </dxf>
  </rfmt>
  <rfmt sheetId="18" sqref="J11" start="0" length="2147483647">
    <dxf>
      <font>
        <b/>
      </font>
    </dxf>
  </rfmt>
  <rcc rId="26120" sId="18">
    <nc r="K3" t="inlineStr">
      <is>
        <t>одпу</t>
      </is>
    </nc>
  </rcc>
  <rcc rId="26121" sId="18">
    <nc r="L3" t="inlineStr">
      <is>
        <t>одпу+моп</t>
      </is>
    </nc>
  </rcc>
  <rcc rId="26122" sId="18">
    <nc r="I9" t="inlineStr">
      <is>
        <t>итого</t>
      </is>
    </nc>
  </rcc>
  <rfmt sheetId="18" sqref="I9">
    <dxf>
      <alignment horizontal="right" readingOrder="0"/>
    </dxf>
  </rfmt>
  <rcc rId="26123" sId="18">
    <nc r="K11" t="inlineStr">
      <is>
        <t>на кв.м</t>
      </is>
    </nc>
  </rcc>
  <rfmt sheetId="18" sqref="K11">
    <dxf>
      <alignment horizontal="center" readingOrder="0"/>
    </dxf>
  </rfmt>
  <rcc rId="26124" sId="18">
    <nc r="M3" t="inlineStr">
      <is>
        <t>неж. пом.</t>
      </is>
    </nc>
  </rcc>
  <rcc rId="26125" sId="18" odxf="1" dxf="1">
    <nc r="M9">
      <f>'Нежелые помещения'!F27</f>
    </nc>
    <odxf>
      <numFmt numFmtId="0" formatCode="General"/>
    </odxf>
    <ndxf>
      <numFmt numFmtId="1" formatCode="0"/>
    </ndxf>
  </rcc>
  <rcc rId="26126" sId="18">
    <nc r="J10">
      <f>(K9+L9)-J9-M9</f>
    </nc>
  </rcc>
  <rcc rId="26127" sId="16" numFmtId="19">
    <oc r="E2">
      <v>45006</v>
    </oc>
    <nc r="E2">
      <v>45007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38" sId="18">
    <oc r="J7">
      <f>'корп. 3'!C8</f>
    </oc>
    <nc r="J7">
      <f>'корп. 3'!C8+'корп. 3'!C7</f>
    </nc>
  </rcc>
  <rcc rId="26139" sId="18">
    <oc r="J11">
      <f>J10/'Норматив ээ'!C11</f>
    </oc>
    <nc r="J11">
      <f>J10/'Норматив ээ'!C12</f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0" sId="18">
    <oc r="K8">
      <f>'Общ. счетчики'!G45</f>
    </oc>
    <nc r="K8"/>
  </rcc>
  <rcc rId="26141" sId="12">
    <oc r="H19">
      <f>SUM(H15:H18)</f>
    </oc>
    <nc r="H19">
      <f>SUM(H15:H18)</f>
    </nc>
  </rcc>
  <rfmt sheetId="12" sqref="I13">
    <dxf>
      <fill>
        <patternFill patternType="solid">
          <bgColor rgb="FF92D050"/>
        </patternFill>
      </fill>
    </dxf>
  </rfmt>
  <rfmt sheetId="12" sqref="H15:H17">
    <dxf>
      <fill>
        <patternFill patternType="solid">
          <bgColor rgb="FF92D050"/>
        </patternFill>
      </fill>
    </dxf>
  </rfmt>
  <rfmt sheetId="12" sqref="H20">
    <dxf>
      <fill>
        <patternFill patternType="solid">
          <bgColor rgb="FF92D050"/>
        </patternFill>
      </fill>
    </dxf>
  </rfmt>
  <rcc rId="26142" sId="12">
    <oc r="I18">
      <f>G11</f>
    </oc>
    <nc r="I18"/>
  </rcc>
  <rcc rId="26143" sId="12">
    <oc r="H21">
      <f>I19+H20-I13</f>
    </oc>
    <nc r="H21">
      <f>I13-H19-H20</f>
    </nc>
  </rcc>
  <rcc rId="26144" sId="12" numFmtId="34">
    <oc r="I20">
      <f>I19+H20</f>
    </oc>
    <nc r="I20">
      <v>27180</v>
    </nc>
  </rcc>
  <rcc rId="26145" sId="12" odxf="1" dxf="1">
    <nc r="I21">
      <f>I13-I19-I20</f>
    </nc>
    <odxf>
      <numFmt numFmtId="0" formatCode="General"/>
    </odxf>
    <ndxf>
      <numFmt numFmtId="168" formatCode="_-* #,##0_р_._-;\-* #,##0_р_._-;_-* &quot;-&quot;??_р_._-;_-@_-"/>
    </ndxf>
  </rcc>
  <rcc rId="26146" sId="12" numFmtId="34">
    <oc r="I19">
      <f>H19+I18</f>
    </oc>
    <nc r="I19">
      <v>91054</v>
    </nc>
  </rcc>
  <rcc rId="26147" sId="13">
    <oc r="E10">
      <f>'Норматив ээ'!H19-F10</f>
    </oc>
    <nc r="E10">
      <f>'Норматив ээ'!I19-F10</f>
    </nc>
  </rcc>
  <rrc rId="26148" sId="12" eol="1" ref="A22:XFD22" action="insertRow"/>
  <rcc rId="26149" sId="12">
    <nc r="G22" t="inlineStr">
      <is>
        <t>к оплате без ИТП</t>
      </is>
    </nc>
  </rcc>
  <rcc rId="26150" sId="12" odxf="1" dxf="1">
    <nc r="I22">
      <f>I21+I19</f>
    </nc>
    <odxf>
      <numFmt numFmtId="0" formatCode="General"/>
    </odxf>
    <ndxf>
      <numFmt numFmtId="168" formatCode="_-* #,##0_р_._-;\-* #,##0_р_._-;_-* &quot;-&quot;??_р_._-;_-@_-"/>
    </ndxf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51" sId="13" numFmtId="4">
    <oc r="D8">
      <v>263623</v>
    </oc>
    <nc r="D8">
      <v>263397</v>
    </nc>
  </rcc>
  <rcc rId="26152" sId="13" numFmtId="4">
    <oc r="E8">
      <v>2214</v>
    </oc>
    <nc r="E8">
      <f>2214-226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63" sId="1">
    <oc r="A2" t="inlineStr">
      <is>
        <t>по потреблению электроэнергии за период с  21.02.2023г. по  21.03.2023г.</t>
      </is>
    </oc>
    <nc r="A2" t="inlineStr">
      <is>
        <t>по потреблению электроэнергии за период с  22.03.2023г. по  21.04.2023г.</t>
      </is>
    </nc>
  </rcc>
  <rcc rId="26164" sId="1">
    <oc r="C8">
      <v>6795</v>
    </oc>
    <nc r="C8">
      <v>6867</v>
    </nc>
  </rcc>
  <rcc rId="26165" sId="1">
    <oc r="C9">
      <v>2822</v>
    </oc>
    <nc r="C9">
      <v>2859</v>
    </nc>
  </rcc>
  <rcc rId="26166" sId="1">
    <oc r="C10">
      <v>13830</v>
    </oc>
    <nc r="C10">
      <v>14025</v>
    </nc>
  </rcc>
  <rcc rId="26167" sId="1">
    <oc r="C11">
      <v>18176</v>
    </oc>
    <nc r="C11">
      <v>18451</v>
    </nc>
  </rcc>
  <rcc rId="26168" sId="1">
    <oc r="C12">
      <v>7372</v>
    </oc>
    <nc r="C12">
      <v>7479</v>
    </nc>
  </rcc>
  <rcc rId="26169" sId="1">
    <oc r="D8">
      <v>6867</v>
    </oc>
    <nc r="D8"/>
  </rcc>
  <rcc rId="26170" sId="1">
    <oc r="D9">
      <v>2859</v>
    </oc>
    <nc r="D9"/>
  </rcc>
  <rcc rId="26171" sId="1">
    <oc r="D10">
      <v>14025</v>
    </oc>
    <nc r="D10"/>
  </rcc>
  <rcc rId="26172" sId="1">
    <oc r="D11">
      <v>18451</v>
    </oc>
    <nc r="D11"/>
  </rcc>
  <rcc rId="26173" sId="1">
    <oc r="D12">
      <v>7479</v>
    </oc>
    <nc r="D12"/>
  </rcc>
  <rcc rId="26174" sId="1">
    <oc r="C14">
      <v>6701</v>
    </oc>
    <nc r="C14">
      <v>6768</v>
    </nc>
  </rcc>
  <rcc rId="26175" sId="1">
    <oc r="C15">
      <v>4839</v>
    </oc>
    <nc r="C15">
      <v>4900</v>
    </nc>
  </rcc>
  <rcc rId="26176" sId="1">
    <oc r="C16">
      <v>4010</v>
    </oc>
    <nc r="C16">
      <v>4087</v>
    </nc>
  </rcc>
  <rcc rId="26177" sId="1">
    <oc r="C17">
      <v>7207</v>
    </oc>
    <nc r="C17">
      <v>7337</v>
    </nc>
  </rcc>
  <rcc rId="26178" sId="1">
    <oc r="C18">
      <v>5878</v>
    </oc>
    <nc r="C18">
      <v>5903</v>
    </nc>
  </rcc>
  <rcc rId="26179" sId="1">
    <oc r="D14">
      <v>6768</v>
    </oc>
    <nc r="D14"/>
  </rcc>
  <rcc rId="26180" sId="1">
    <oc r="D15">
      <v>4900</v>
    </oc>
    <nc r="D15"/>
  </rcc>
  <rcc rId="26181" sId="1">
    <oc r="D16">
      <v>4087</v>
    </oc>
    <nc r="D16"/>
  </rcc>
  <rcc rId="26182" sId="1">
    <oc r="D17">
      <v>7337</v>
    </oc>
    <nc r="D17"/>
  </rcc>
  <rcc rId="26183" sId="1">
    <oc r="D18">
      <v>5903</v>
    </oc>
    <nc r="D18"/>
  </rcc>
  <rcc rId="26184" sId="1">
    <oc r="C20">
      <v>11404</v>
    </oc>
    <nc r="C20">
      <v>11527</v>
    </nc>
  </rcc>
  <rcc rId="26185" sId="1">
    <oc r="C21">
      <v>3178</v>
    </oc>
    <nc r="C21">
      <v>3215</v>
    </nc>
  </rcc>
  <rcc rId="26186" sId="1">
    <oc r="C22">
      <v>9891</v>
    </oc>
    <nc r="C22">
      <v>10058</v>
    </nc>
  </rcc>
  <rcc rId="26187" sId="1">
    <oc r="C23">
      <v>12086</v>
    </oc>
    <nc r="C23">
      <v>12281</v>
    </nc>
  </rcc>
  <rcc rId="26188" sId="1">
    <oc r="C24">
      <v>12936</v>
    </oc>
    <nc r="C24">
      <v>13095</v>
    </nc>
  </rcc>
  <rcc rId="26189" sId="1">
    <oc r="D20">
      <v>11527</v>
    </oc>
    <nc r="D20"/>
  </rcc>
  <rcc rId="26190" sId="1">
    <oc r="D21">
      <v>3215</v>
    </oc>
    <nc r="D21"/>
  </rcc>
  <rcc rId="26191" sId="1">
    <oc r="D22">
      <v>10058</v>
    </oc>
    <nc r="D22"/>
  </rcc>
  <rcc rId="26192" sId="1">
    <oc r="D23">
      <v>12281</v>
    </oc>
    <nc r="D23"/>
  </rcc>
  <rcc rId="26193" sId="1">
    <oc r="D24">
      <v>13095</v>
    </oc>
    <nc r="D24"/>
  </rcc>
  <rcc rId="26194" sId="1">
    <oc r="C40">
      <v>3893</v>
    </oc>
    <nc r="C40">
      <v>3950</v>
    </nc>
  </rcc>
  <rcc rId="26195" sId="1">
    <oc r="C41">
      <v>3649</v>
    </oc>
    <nc r="C41">
      <v>3708</v>
    </nc>
  </rcc>
  <rcc rId="26196" sId="1">
    <oc r="C43">
      <v>18539</v>
    </oc>
    <nc r="C43">
      <v>18914</v>
    </nc>
  </rcc>
  <rcc rId="26197" sId="1">
    <oc r="C44">
      <v>13144</v>
    </oc>
    <nc r="C44">
      <v>13559</v>
    </nc>
  </rcc>
  <rfmt sheetId="1" sqref="C45" start="0" length="0">
    <dxf/>
  </rfmt>
  <rcc rId="26198" sId="1">
    <oc r="C46">
      <v>14743</v>
    </oc>
    <nc r="C46">
      <v>14880</v>
    </nc>
  </rcc>
  <rcc rId="26199" sId="1">
    <oc r="C47">
      <v>2425</v>
    </oc>
    <nc r="C47">
      <v>2459</v>
    </nc>
  </rcc>
  <rcc rId="26200" sId="1">
    <oc r="C48">
      <v>26864</v>
    </oc>
    <nc r="C48">
      <v>27251</v>
    </nc>
  </rcc>
  <rcc rId="26201" sId="1">
    <oc r="C49">
      <v>22252</v>
    </oc>
    <nc r="C49">
      <v>22560</v>
    </nc>
  </rcc>
  <rcc rId="26202" sId="1">
    <oc r="C50">
      <v>10095</v>
    </oc>
    <nc r="C50">
      <v>10243</v>
    </nc>
  </rcc>
  <rcc rId="26203" sId="1">
    <oc r="D40">
      <v>3950</v>
    </oc>
    <nc r="D40"/>
  </rcc>
  <rcc rId="26204" sId="1">
    <oc r="D41">
      <v>3708</v>
    </oc>
    <nc r="D41"/>
  </rcc>
  <rcc rId="26205" sId="1">
    <oc r="D43">
      <v>18914</v>
    </oc>
    <nc r="D43"/>
  </rcc>
  <rcc rId="26206" sId="1">
    <oc r="D44">
      <v>13559</v>
    </oc>
    <nc r="D44"/>
  </rcc>
  <rcc rId="26207" sId="1">
    <oc r="D46">
      <v>14880</v>
    </oc>
    <nc r="D46"/>
  </rcc>
  <rcc rId="26208" sId="1">
    <oc r="D47">
      <v>2459</v>
    </oc>
    <nc r="D47"/>
  </rcc>
  <rcc rId="26209" sId="1">
    <oc r="D48">
      <v>27251</v>
    </oc>
    <nc r="D48"/>
  </rcc>
  <rcc rId="26210" sId="1">
    <oc r="D49">
      <v>22560</v>
    </oc>
    <nc r="D49"/>
  </rcc>
  <rcc rId="26211" sId="1">
    <oc r="D50">
      <v>10243</v>
    </oc>
    <nc r="D50"/>
  </rcc>
  <rcc rId="26212" sId="1">
    <oc r="C56">
      <v>11846</v>
    </oc>
    <nc r="C56">
      <v>12087</v>
    </nc>
  </rcc>
  <rcc rId="26213" sId="1">
    <oc r="C57">
      <v>6881</v>
    </oc>
    <nc r="C57">
      <v>7009</v>
    </nc>
  </rcc>
  <rcc rId="26214" sId="1">
    <oc r="C58">
      <v>1372</v>
    </oc>
    <nc r="C58">
      <v>1388</v>
    </nc>
  </rcc>
  <rcc rId="26215" sId="1">
    <oc r="D56">
      <v>12087</v>
    </oc>
    <nc r="D56"/>
  </rcc>
  <rcc rId="26216" sId="1">
    <oc r="D57">
      <v>7009</v>
    </oc>
    <nc r="D57"/>
  </rcc>
  <rcc rId="26217" sId="1">
    <oc r="D58">
      <v>1388</v>
    </oc>
    <nc r="D58"/>
  </rcc>
  <rcc rId="26218" sId="5">
    <oc r="E2" t="inlineStr">
      <is>
        <t>Март</t>
      </is>
    </oc>
    <nc r="E2" t="inlineStr">
      <is>
        <t>Апрель</t>
      </is>
    </nc>
  </rcc>
  <rcc rId="26219" sId="5">
    <oc r="D6">
      <v>13360</v>
    </oc>
    <nc r="D6">
      <v>13470</v>
    </nc>
  </rcc>
  <rcc rId="26220" sId="5">
    <oc r="D7">
      <v>5360</v>
    </oc>
    <nc r="D7">
      <v>5415</v>
    </nc>
  </rcc>
  <rcc rId="26221" sId="5">
    <oc r="D8">
      <v>12930</v>
    </oc>
    <nc r="D8">
      <v>13475</v>
    </nc>
  </rcc>
  <rcc rId="26222" sId="5">
    <oc r="D9">
      <v>9560</v>
    </oc>
    <nc r="D9">
      <v>9760</v>
    </nc>
  </rcc>
  <rcc rId="26223" sId="5">
    <oc r="D10">
      <v>18945</v>
    </oc>
    <nc r="D10">
      <v>19220</v>
    </nc>
  </rcc>
  <rcc rId="26224" sId="5">
    <oc r="D11">
      <v>45495</v>
    </oc>
    <nc r="D11">
      <v>45560</v>
    </nc>
  </rcc>
  <rcc rId="26225" sId="5">
    <oc r="D12">
      <v>19005</v>
    </oc>
    <nc r="D12">
      <v>19485</v>
    </nc>
  </rcc>
  <rcc rId="26226" sId="5">
    <oc r="D13">
      <v>13205</v>
    </oc>
    <nc r="D13">
      <v>13310</v>
    </nc>
  </rcc>
  <rcc rId="26227" sId="5">
    <oc r="D14">
      <v>69860</v>
    </oc>
    <nc r="D14">
      <v>70105</v>
    </nc>
  </rcc>
  <rcc rId="26228" sId="5">
    <oc r="D15">
      <v>20215</v>
    </oc>
    <nc r="D15">
      <v>20245</v>
    </nc>
  </rcc>
  <rcc rId="26229" sId="5">
    <oc r="D16">
      <v>6125</v>
    </oc>
    <nc r="D16">
      <v>6265</v>
    </nc>
  </rcc>
  <rcc rId="26230" sId="5">
    <oc r="D17">
      <v>32565</v>
    </oc>
    <nc r="D17">
      <v>32625</v>
    </nc>
  </rcc>
  <rcc rId="26231" sId="5">
    <oc r="D18">
      <v>17695</v>
    </oc>
    <nc r="D18">
      <v>17940</v>
    </nc>
  </rcc>
  <rcc rId="26232" sId="5">
    <oc r="D19">
      <v>12160</v>
    </oc>
    <nc r="D19">
      <v>12515</v>
    </nc>
  </rcc>
  <rcc rId="26233" sId="5">
    <oc r="D20">
      <v>51710</v>
    </oc>
    <nc r="D20">
      <v>52225</v>
    </nc>
  </rcc>
  <rcc rId="26234" sId="5">
    <oc r="D21">
      <v>69740</v>
    </oc>
    <nc r="D21">
      <v>69885</v>
    </nc>
  </rcc>
  <rcc rId="26235" sId="5">
    <oc r="D22">
      <v>51525</v>
    </oc>
    <nc r="D22">
      <v>51885</v>
    </nc>
  </rcc>
  <rcc rId="26236" sId="5">
    <oc r="D23">
      <v>10835</v>
    </oc>
    <nc r="D23">
      <v>10985</v>
    </nc>
  </rcc>
  <rcc rId="26237" sId="5">
    <oc r="D24">
      <v>7365</v>
    </oc>
    <nc r="D24">
      <v>7480</v>
    </nc>
  </rcc>
  <rcc rId="26238" sId="5">
    <oc r="D25">
      <v>14550</v>
    </oc>
    <nc r="D25">
      <v>14560</v>
    </nc>
  </rcc>
  <rcc rId="26239" sId="5">
    <oc r="D26">
      <v>8745</v>
    </oc>
    <nc r="D26">
      <v>8835</v>
    </nc>
  </rcc>
  <rcc rId="26240" sId="5">
    <oc r="D27">
      <v>3055</v>
    </oc>
    <nc r="D27">
      <v>3325</v>
    </nc>
  </rcc>
  <rcc rId="26241" sId="5">
    <oc r="D28">
      <v>5875</v>
    </oc>
    <nc r="D28">
      <v>6055</v>
    </nc>
  </rcc>
  <rcc rId="26242" sId="5">
    <oc r="D29">
      <v>19975</v>
    </oc>
    <nc r="D29">
      <v>20540</v>
    </nc>
  </rcc>
  <rcc rId="26243" sId="5">
    <oc r="D30">
      <v>60480</v>
    </oc>
    <nc r="D30">
      <v>60765</v>
    </nc>
  </rcc>
  <rcc rId="26244" sId="5">
    <oc r="D31">
      <v>19195</v>
    </oc>
    <nc r="D31">
      <v>19335</v>
    </nc>
  </rcc>
  <rcc rId="26245" sId="5">
    <oc r="D32">
      <v>18425</v>
    </oc>
    <nc r="D32">
      <v>18550</v>
    </nc>
  </rcc>
  <rcc rId="26246" sId="5">
    <oc r="D33">
      <v>54695</v>
    </oc>
    <nc r="D33">
      <v>54840</v>
    </nc>
  </rcc>
  <rcc rId="26247" sId="5">
    <oc r="D34">
      <v>13145</v>
    </oc>
    <nc r="D34">
      <v>13260</v>
    </nc>
  </rcc>
  <rcc rId="26248" sId="5">
    <oc r="D35">
      <v>10405</v>
    </oc>
    <nc r="D35">
      <v>10505</v>
    </nc>
  </rcc>
  <rcc rId="26249" sId="5">
    <oc r="D36">
      <v>68530</v>
    </oc>
    <nc r="D36">
      <v>68800</v>
    </nc>
  </rcc>
  <rcc rId="26250" sId="5">
    <oc r="D37">
      <v>26045</v>
    </oc>
    <nc r="D37">
      <v>26285</v>
    </nc>
  </rcc>
  <rcc rId="26251" sId="5">
    <oc r="D38">
      <v>90305</v>
    </oc>
    <nc r="D38">
      <v>90675</v>
    </nc>
  </rcc>
  <rcc rId="26252" sId="5">
    <oc r="D39">
      <v>11675</v>
    </oc>
    <nc r="D39">
      <v>11930</v>
    </nc>
  </rcc>
  <rcc rId="26253" sId="5">
    <oc r="D40">
      <v>64035</v>
    </oc>
    <nc r="D40">
      <v>64270</v>
    </nc>
  </rcc>
  <rcc rId="26254" sId="5">
    <oc r="D41">
      <v>18360</v>
    </oc>
    <nc r="D41">
      <v>18600</v>
    </nc>
  </rcc>
  <rcc rId="26255" sId="5">
    <oc r="D42">
      <v>106435</v>
    </oc>
    <nc r="D42">
      <v>106715</v>
    </nc>
  </rcc>
  <rcc rId="26256" sId="5">
    <oc r="D43">
      <v>13430</v>
    </oc>
    <nc r="D43">
      <v>13630</v>
    </nc>
  </rcc>
  <rcc rId="26257" sId="5">
    <oc r="D44">
      <v>23500</v>
    </oc>
    <nc r="D44">
      <v>23535</v>
    </nc>
  </rcc>
  <rcc rId="26258" sId="5">
    <oc r="D45">
      <v>19600</v>
    </oc>
    <nc r="D45">
      <v>19820</v>
    </nc>
  </rcc>
  <rcc rId="26259" sId="5">
    <oc r="D47">
      <v>0</v>
    </oc>
    <nc r="D47">
      <v>20</v>
    </nc>
  </rcc>
  <rcc rId="26260" sId="5">
    <oc r="D48">
      <v>9510</v>
    </oc>
    <nc r="D48">
      <v>9750</v>
    </nc>
  </rcc>
  <rcc rId="26261" sId="5">
    <oc r="D49">
      <v>24875</v>
    </oc>
    <nc r="D49">
      <v>24980</v>
    </nc>
  </rcc>
  <rcc rId="26262" sId="5">
    <oc r="D50">
      <v>33935</v>
    </oc>
    <nc r="D50">
      <v>34220</v>
    </nc>
  </rcc>
  <rcc rId="26263" sId="5">
    <oc r="D51">
      <v>18670</v>
    </oc>
    <nc r="D51">
      <v>18775</v>
    </nc>
  </rcc>
  <rcc rId="26264" sId="5">
    <oc r="D52">
      <v>1045</v>
    </oc>
    <nc r="D52">
      <v>1320</v>
    </nc>
  </rcc>
  <rcc rId="26265" sId="5">
    <oc r="D53">
      <v>21630</v>
    </oc>
    <nc r="D53">
      <v>21835</v>
    </nc>
  </rcc>
  <rcc rId="26266" sId="5">
    <oc r="D54">
      <v>36235</v>
    </oc>
    <nc r="D54">
      <v>36315</v>
    </nc>
  </rcc>
  <rcc rId="26267" sId="5">
    <oc r="D55">
      <v>41035</v>
    </oc>
    <nc r="D55">
      <v>41400</v>
    </nc>
  </rcc>
  <rcc rId="26268" sId="5">
    <oc r="D56">
      <v>7345</v>
    </oc>
    <nc r="D56">
      <v>7580</v>
    </nc>
  </rcc>
  <rcc rId="26269" sId="5">
    <oc r="D57">
      <v>260230</v>
    </oc>
    <nc r="D57">
      <v>261500</v>
    </nc>
  </rcc>
  <rcc rId="26270" sId="5">
    <oc r="D58">
      <v>31555</v>
    </oc>
    <nc r="D58">
      <v>31680</v>
    </nc>
  </rcc>
  <rcc rId="26271" sId="5">
    <oc r="D59">
      <v>6390</v>
    </oc>
    <nc r="D59">
      <v>7015</v>
    </nc>
  </rcc>
  <rcc rId="26272" sId="5">
    <oc r="D60">
      <v>66385</v>
    </oc>
    <nc r="D60">
      <v>66510</v>
    </nc>
  </rcc>
  <rcc rId="26273" sId="5">
    <oc r="D62">
      <v>3245</v>
    </oc>
    <nc r="D62">
      <v>3305</v>
    </nc>
  </rcc>
  <rcc rId="26274" sId="5">
    <oc r="D63">
      <v>8205</v>
    </oc>
    <nc r="D63">
      <v>8315</v>
    </nc>
  </rcc>
  <rcc rId="26275" sId="5">
    <oc r="D64">
      <v>600</v>
    </oc>
    <nc r="D64">
      <v>800</v>
    </nc>
  </rcc>
  <rcc rId="26276" sId="5">
    <oc r="D65">
      <v>18620</v>
    </oc>
    <nc r="D65">
      <v>18815</v>
    </nc>
  </rcc>
  <rcc rId="26277" sId="5">
    <oc r="D66">
      <v>6470</v>
    </oc>
    <nc r="D66">
      <v>6595</v>
    </nc>
  </rcc>
  <rcc rId="26278" sId="5">
    <oc r="D67">
      <v>22440</v>
    </oc>
    <nc r="D67">
      <v>22670</v>
    </nc>
  </rcc>
  <rcc rId="26279" sId="5">
    <oc r="D68">
      <v>27475</v>
    </oc>
    <nc r="D68">
      <v>27800</v>
    </nc>
  </rcc>
  <rcc rId="26280" sId="5">
    <oc r="D69">
      <v>5540</v>
    </oc>
    <nc r="D69">
      <v>5600</v>
    </nc>
  </rcc>
  <rcc rId="26281" sId="5">
    <oc r="D71">
      <v>20350</v>
    </oc>
    <nc r="D71">
      <v>20400</v>
    </nc>
  </rcc>
  <rcc rId="26282" sId="5">
    <oc r="D72">
      <v>35525</v>
    </oc>
    <nc r="D72">
      <v>35760</v>
    </nc>
  </rcc>
  <rcc rId="26283" sId="5">
    <oc r="D73">
      <v>32235</v>
    </oc>
    <nc r="D73">
      <v>32460</v>
    </nc>
  </rcc>
  <rcc rId="26284" sId="5">
    <oc r="D74">
      <v>3655</v>
    </oc>
    <nc r="D74">
      <v>3790</v>
    </nc>
  </rcc>
  <rcc rId="26285" sId="5">
    <oc r="D75">
      <v>6225</v>
    </oc>
    <nc r="D75">
      <v>6755</v>
    </nc>
  </rcc>
  <rcc rId="26286" sId="5">
    <oc r="D76">
      <v>5240</v>
    </oc>
    <nc r="D76">
      <v>5305</v>
    </nc>
  </rcc>
  <rcc rId="26287" sId="5">
    <oc r="D77">
      <v>55105</v>
    </oc>
    <nc r="D77">
      <v>55750</v>
    </nc>
  </rcc>
  <rcc rId="26288" sId="5">
    <oc r="D78">
      <v>11785</v>
    </oc>
    <nc r="D78">
      <v>11920</v>
    </nc>
  </rcc>
  <rcc rId="26289" sId="5">
    <oc r="D79">
      <v>11750</v>
    </oc>
    <nc r="D79">
      <v>11875</v>
    </nc>
  </rcc>
  <rcc rId="26290" sId="5">
    <oc r="D80">
      <v>8165</v>
    </oc>
    <nc r="D80">
      <v>8455</v>
    </nc>
  </rcc>
  <rcc rId="26291" sId="5">
    <oc r="D81">
      <v>6585</v>
    </oc>
    <nc r="D81">
      <v>6815</v>
    </nc>
  </rcc>
  <rcc rId="26292" sId="5">
    <oc r="D82">
      <v>10215</v>
    </oc>
    <nc r="D82">
      <v>10300</v>
    </nc>
  </rcc>
  <rcc rId="26293" sId="5">
    <oc r="D83">
      <v>1975</v>
    </oc>
    <nc r="D83">
      <v>2030</v>
    </nc>
  </rcc>
  <rcc rId="26294" sId="5">
    <oc r="D84">
      <v>15180</v>
    </oc>
    <nc r="D84">
      <v>15375</v>
    </nc>
  </rcc>
  <rcc rId="26295" sId="5">
    <oc r="D86">
      <v>25205</v>
    </oc>
    <nc r="D86">
      <v>25310</v>
    </nc>
  </rcc>
  <rcc rId="26296" sId="5">
    <oc r="D87">
      <v>27000</v>
    </oc>
    <nc r="D87">
      <v>27065</v>
    </nc>
  </rcc>
  <rcc rId="26297" sId="5">
    <oc r="D88">
      <v>8535</v>
    </oc>
    <nc r="D88">
      <v>8600</v>
    </nc>
  </rcc>
  <rcc rId="26298" sId="5">
    <oc r="D89">
      <v>3000</v>
    </oc>
    <nc r="D89">
      <v>3005</v>
    </nc>
  </rcc>
  <rcc rId="26299" sId="5">
    <oc r="D90">
      <v>33810</v>
    </oc>
    <nc r="D90">
      <v>34715</v>
    </nc>
  </rcc>
  <rcc rId="26300" sId="5" odxf="1" dxf="1">
    <oc r="D91">
      <v>27040</v>
    </oc>
    <nc r="D91">
      <v>27135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301" sId="5">
    <oc r="D92">
      <v>65220</v>
    </oc>
    <nc r="D92">
      <v>65770</v>
    </nc>
  </rcc>
  <rcc rId="26302" sId="5">
    <oc r="D93">
      <v>39635</v>
    </oc>
    <nc r="D93">
      <v>39770</v>
    </nc>
  </rcc>
  <rcc rId="26303" sId="5">
    <oc r="D95">
      <v>1120</v>
    </oc>
    <nc r="D95">
      <v>1365</v>
    </nc>
  </rcc>
  <rcc rId="26304" sId="5">
    <oc r="D96">
      <v>19450</v>
    </oc>
    <nc r="D96">
      <v>19795</v>
    </nc>
  </rcc>
  <rcc rId="26305" sId="5">
    <oc r="D97">
      <v>8154</v>
    </oc>
    <nc r="D97">
      <v>8325</v>
    </nc>
  </rcc>
  <rcc rId="26306" sId="5">
    <oc r="D98">
      <v>33480</v>
    </oc>
    <nc r="D98">
      <v>33795</v>
    </nc>
  </rcc>
  <rcc rId="26307" sId="5">
    <oc r="D99">
      <v>8100</v>
    </oc>
    <nc r="D99">
      <v>8225</v>
    </nc>
  </rcc>
  <rcc rId="26308" sId="5">
    <oc r="D100">
      <v>43390</v>
    </oc>
    <nc r="D100">
      <v>43835</v>
    </nc>
  </rcc>
  <rcc rId="26309" sId="5">
    <oc r="D101">
      <v>30335</v>
    </oc>
    <nc r="D101">
      <v>30560</v>
    </nc>
  </rcc>
  <rcc rId="26310" sId="5">
    <oc r="D102">
      <v>29685</v>
    </oc>
    <nc r="D102">
      <v>30140</v>
    </nc>
  </rcc>
  <rcc rId="26311" sId="5">
    <oc r="D103">
      <v>16520</v>
    </oc>
    <nc r="D103">
      <v>16860</v>
    </nc>
  </rcc>
  <rcc rId="26312" sId="5">
    <oc r="D104">
      <v>14115</v>
    </oc>
    <nc r="D104">
      <v>14280</v>
    </nc>
  </rcc>
  <rcc rId="26313" sId="5">
    <oc r="D105">
      <v>23640</v>
    </oc>
    <nc r="D105">
      <v>23685</v>
    </nc>
  </rcc>
  <rcc rId="26314" sId="5">
    <oc r="D106">
      <v>3935</v>
    </oc>
    <nc r="D106">
      <v>4075</v>
    </nc>
  </rcc>
  <rcc rId="26315" sId="5">
    <oc r="D107">
      <v>8765</v>
    </oc>
    <nc r="D107">
      <v>8920</v>
    </nc>
  </rcc>
  <rcc rId="26316" sId="5">
    <oc r="D109">
      <v>97265</v>
    </oc>
    <nc r="D109">
      <v>97540</v>
    </nc>
  </rcc>
  <rcc rId="26317" sId="5">
    <oc r="D110">
      <v>35030</v>
    </oc>
    <nc r="D110">
      <v>35065</v>
    </nc>
  </rcc>
  <rcc rId="26318" sId="5">
    <oc r="D111">
      <v>13490</v>
    </oc>
    <nc r="D111">
      <v>13945</v>
    </nc>
  </rcc>
  <rcc rId="26319" sId="5">
    <oc r="D112">
      <v>25295</v>
    </oc>
    <nc r="D112">
      <v>25755</v>
    </nc>
  </rcc>
  <rcc rId="26320" sId="5">
    <oc r="D113">
      <v>4900</v>
    </oc>
    <nc r="D113">
      <v>5050</v>
    </nc>
  </rcc>
  <rcc rId="26321" sId="5">
    <oc r="D114">
      <v>19545</v>
    </oc>
    <nc r="D114">
      <v>19855</v>
    </nc>
  </rcc>
  <rcc rId="26322" sId="5">
    <oc r="D115">
      <v>11130</v>
    </oc>
    <nc r="D115">
      <v>11355</v>
    </nc>
  </rcc>
  <rcc rId="26323" sId="5">
    <oc r="D116">
      <v>46425</v>
    </oc>
    <nc r="D116">
      <v>46685</v>
    </nc>
  </rcc>
  <rcc rId="26324" sId="5">
    <oc r="D117">
      <v>35295</v>
    </oc>
    <nc r="D117">
      <v>35495</v>
    </nc>
  </rcc>
  <rcc rId="26325" sId="5">
    <oc r="D118">
      <v>95645</v>
    </oc>
    <nc r="D118">
      <v>95920</v>
    </nc>
  </rcc>
  <rcc rId="26326" sId="5">
    <oc r="D119">
      <v>39805</v>
    </oc>
    <nc r="D119">
      <v>40055</v>
    </nc>
  </rcc>
  <rcc rId="26327" sId="5">
    <oc r="D120">
      <v>2055</v>
    </oc>
    <nc r="D120">
      <v>2220</v>
    </nc>
  </rcc>
  <rcc rId="26328" sId="5">
    <oc r="D121">
      <v>86435</v>
    </oc>
    <nc r="D121">
      <v>86680</v>
    </nc>
  </rcc>
  <rcc rId="26329" sId="5" odxf="1" dxf="1">
    <oc r="D122">
      <v>83255</v>
    </oc>
    <nc r="D122">
      <v>83455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330" sId="5">
    <oc r="D124">
      <v>5005</v>
    </oc>
    <nc r="D124">
      <v>5080</v>
    </nc>
  </rcc>
  <rcc rId="26331" sId="5">
    <oc r="D125">
      <v>8395</v>
    </oc>
    <nc r="D125">
      <v>8530</v>
    </nc>
  </rcc>
  <rcc rId="26332" sId="5">
    <oc r="D126">
      <v>9490</v>
    </oc>
    <nc r="D126">
      <v>9635</v>
    </nc>
  </rcc>
  <rcc rId="26333" sId="5">
    <oc r="D127">
      <v>30650</v>
    </oc>
    <nc r="D127">
      <v>30930</v>
    </nc>
  </rcc>
  <rcc rId="26334" sId="5">
    <oc r="D128">
      <v>59230</v>
    </oc>
    <nc r="D128">
      <v>59950</v>
    </nc>
  </rcc>
  <rcc rId="26335" sId="5">
    <oc r="D129">
      <v>8315</v>
    </oc>
    <nc r="D129">
      <v>8665</v>
    </nc>
  </rcc>
  <rcc rId="26336" sId="5">
    <oc r="D130">
      <v>15470</v>
    </oc>
    <nc r="D130">
      <v>15620</v>
    </nc>
  </rcc>
  <rcc rId="26337" sId="5">
    <oc r="D131">
      <v>11915</v>
    </oc>
    <nc r="D131">
      <v>12205</v>
    </nc>
  </rcc>
  <rcc rId="26338" sId="5">
    <oc r="D132">
      <v>8095</v>
    </oc>
    <nc r="D132">
      <v>8230</v>
    </nc>
  </rcc>
  <rcc rId="26339" sId="5">
    <oc r="D133">
      <v>9330</v>
    </oc>
    <nc r="D133">
      <v>9450</v>
    </nc>
  </rcc>
  <rcc rId="26340" sId="5">
    <oc r="D134">
      <v>18780</v>
    </oc>
    <nc r="D134">
      <v>18945</v>
    </nc>
  </rcc>
  <rcc rId="26341" sId="5">
    <oc r="D135">
      <v>17680</v>
    </oc>
    <nc r="D135">
      <v>17805</v>
    </nc>
  </rcc>
  <rcc rId="26342" sId="5">
    <oc r="D136">
      <v>30620</v>
    </oc>
    <nc r="D136">
      <v>30775</v>
    </nc>
  </rcc>
  <rcc rId="26343" sId="5">
    <oc r="D137">
      <v>58085</v>
    </oc>
    <nc r="D137">
      <v>58350</v>
    </nc>
  </rcc>
  <rcc rId="26344" sId="5">
    <oc r="D138">
      <v>28600</v>
    </oc>
    <nc r="D138">
      <v>28805</v>
    </nc>
  </rcc>
  <rcc rId="26345" sId="5">
    <oc r="D139">
      <v>28015</v>
    </oc>
    <nc r="D139">
      <v>28400</v>
    </nc>
  </rcc>
  <rcc rId="26346" sId="5">
    <oc r="D140">
      <v>40300</v>
    </oc>
    <nc r="D140">
      <v>40475</v>
    </nc>
  </rcc>
  <rcc rId="26347" sId="5">
    <oc r="D141">
      <v>18575</v>
    </oc>
    <nc r="D141">
      <v>18760</v>
    </nc>
  </rcc>
  <rcc rId="26348" sId="5">
    <oc r="D142">
      <v>8900</v>
    </oc>
    <nc r="D142">
      <v>9155</v>
    </nc>
  </rcc>
  <rcc rId="26349" sId="5">
    <oc r="D143">
      <v>26670</v>
    </oc>
    <nc r="D143">
      <v>27050</v>
    </nc>
  </rcc>
  <rcc rId="26350" sId="5">
    <oc r="D144">
      <v>41325</v>
    </oc>
    <nc r="D144">
      <v>41425</v>
    </nc>
  </rcc>
  <rcc rId="26351" sId="5">
    <oc r="D145">
      <v>56455</v>
    </oc>
    <nc r="D145">
      <v>57045</v>
    </nc>
  </rcc>
  <rcc rId="26352" sId="5">
    <oc r="D146">
      <v>10240</v>
    </oc>
    <nc r="D146">
      <v>10415</v>
    </nc>
  </rcc>
  <rcc rId="26353" sId="5">
    <oc r="D147">
      <v>12105</v>
    </oc>
    <nc r="D147">
      <v>12385</v>
    </nc>
  </rcc>
  <rcc rId="26354" sId="5">
    <oc r="D148">
      <v>28950</v>
    </oc>
    <nc r="D148">
      <v>29300</v>
    </nc>
  </rcc>
  <rcc rId="26355" sId="5">
    <oc r="D149">
      <v>13430</v>
    </oc>
    <nc r="D149">
      <v>13635</v>
    </nc>
  </rcc>
  <rcc rId="26356" sId="5">
    <oc r="D150">
      <v>40025</v>
    </oc>
    <nc r="D150">
      <v>40150</v>
    </nc>
  </rcc>
  <rcc rId="26357" sId="5">
    <oc r="D151">
      <v>38675</v>
    </oc>
    <nc r="D151">
      <v>38815</v>
    </nc>
  </rcc>
  <rcc rId="26358" sId="5">
    <oc r="D152">
      <v>44080</v>
    </oc>
    <nc r="D152">
      <v>44270</v>
    </nc>
  </rcc>
  <rcc rId="26359" sId="5">
    <oc r="D153">
      <v>22920</v>
    </oc>
    <nc r="D153">
      <v>23085</v>
    </nc>
  </rcc>
  <rcc rId="26360" sId="5">
    <oc r="D155">
      <v>28645</v>
    </oc>
    <nc r="D155">
      <v>28815</v>
    </nc>
  </rcc>
  <rcc rId="26361" sId="5">
    <oc r="D156">
      <v>75315</v>
    </oc>
    <nc r="D156">
      <v>76035</v>
    </nc>
  </rcc>
  <rcc rId="26362" sId="5">
    <oc r="D157">
      <v>24180</v>
    </oc>
    <nc r="D157">
      <v>24495</v>
    </nc>
  </rcc>
  <rcc rId="26363" sId="5">
    <oc r="D158">
      <v>35790</v>
    </oc>
    <nc r="D158">
      <v>36040</v>
    </nc>
  </rcc>
  <rcc rId="26364" sId="5">
    <oc r="D159">
      <v>4195</v>
    </oc>
    <nc r="D159">
      <v>4415</v>
    </nc>
  </rcc>
  <rcc rId="26365" sId="5">
    <oc r="D160">
      <v>7485</v>
    </oc>
    <nc r="D160">
      <v>7590</v>
    </nc>
  </rcc>
  <rcc rId="26366" sId="5">
    <oc r="D161">
      <v>12900</v>
    </oc>
    <nc r="D161">
      <v>13365</v>
    </nc>
  </rcc>
  <rcc rId="26367" sId="5">
    <oc r="D162">
      <v>91660</v>
    </oc>
    <nc r="D162">
      <v>91850</v>
    </nc>
  </rcc>
  <rcc rId="26368" sId="5">
    <oc r="D163">
      <v>72795</v>
    </oc>
    <nc r="D163">
      <v>73555</v>
    </nc>
  </rcc>
  <rcc rId="26369" sId="5">
    <oc r="D164">
      <v>19445</v>
    </oc>
    <nc r="D164">
      <v>19730</v>
    </nc>
  </rcc>
  <rcc rId="26370" sId="5">
    <oc r="D165">
      <v>46530</v>
    </oc>
    <nc r="D165">
      <v>46535</v>
    </nc>
  </rcc>
  <rcc rId="26371" sId="5">
    <oc r="D167">
      <v>22675</v>
    </oc>
    <nc r="D167">
      <v>22840</v>
    </nc>
  </rcc>
  <rcc rId="26372" sId="5">
    <oc r="D168">
      <v>775</v>
    </oc>
    <nc r="D168">
      <v>930</v>
    </nc>
  </rcc>
  <rcc rId="26373" sId="5">
    <oc r="D169">
      <v>13115</v>
    </oc>
    <nc r="D169">
      <v>13250</v>
    </nc>
  </rcc>
  <rcc rId="26374" sId="5">
    <oc r="D170">
      <v>12605</v>
    </oc>
    <nc r="D170">
      <v>12725</v>
    </nc>
  </rcc>
  <rcc rId="26375" sId="5">
    <oc r="D171">
      <v>10390</v>
    </oc>
    <nc r="D171">
      <v>10535</v>
    </nc>
  </rcc>
  <rcc rId="26376" sId="5">
    <oc r="D172">
      <v>70050</v>
    </oc>
    <nc r="D172">
      <v>70280</v>
    </nc>
  </rcc>
  <rcc rId="26377" sId="5">
    <oc r="D173">
      <v>39420</v>
    </oc>
    <nc r="D173">
      <v>39590</v>
    </nc>
  </rcc>
  <rcc rId="26378" sId="5">
    <oc r="D174">
      <v>18835</v>
    </oc>
    <nc r="D174">
      <v>19040</v>
    </nc>
  </rcc>
  <rcc rId="26379" sId="5">
    <oc r="D175">
      <v>9765</v>
    </oc>
    <nc r="D175">
      <v>9955</v>
    </nc>
  </rcc>
  <rcc rId="26380" sId="5">
    <oc r="D176">
      <v>52050</v>
    </oc>
    <nc r="D176">
      <v>52260</v>
    </nc>
  </rcc>
  <rcc rId="26381" sId="5">
    <oc r="D177">
      <v>44820</v>
    </oc>
    <nc r="D177">
      <v>44950</v>
    </nc>
  </rcc>
  <rcc rId="26382" sId="5">
    <oc r="D178">
      <v>32575</v>
    </oc>
    <nc r="D178">
      <v>33070</v>
    </nc>
  </rcc>
  <rcc rId="26383" sId="5">
    <oc r="D179">
      <v>128160</v>
    </oc>
    <nc r="D179">
      <v>128690</v>
    </nc>
  </rcc>
  <rcc rId="26384" sId="5">
    <oc r="D180">
      <v>48435</v>
    </oc>
    <nc r="D180">
      <v>48775</v>
    </nc>
  </rcc>
  <rcc rId="26385" sId="5">
    <oc r="D181">
      <v>38525</v>
    </oc>
    <nc r="D181">
      <v>38755</v>
    </nc>
  </rcc>
  <rcc rId="26386" sId="5">
    <oc r="D182">
      <v>9570</v>
    </oc>
    <nc r="D182">
      <v>9740</v>
    </nc>
  </rcc>
  <rcc rId="26387" sId="5">
    <oc r="D183">
      <v>8560</v>
    </oc>
    <nc r="D183">
      <v>8730</v>
    </nc>
  </rcc>
  <rcc rId="26388" sId="5">
    <oc r="D184">
      <v>31030</v>
    </oc>
    <nc r="D184">
      <v>31205</v>
    </nc>
  </rcc>
  <rcc rId="26389" sId="5">
    <oc r="D185">
      <v>22885</v>
    </oc>
    <nc r="D185">
      <v>23190</v>
    </nc>
  </rcc>
  <rcc rId="26390" sId="5">
    <oc r="D186">
      <v>10095</v>
    </oc>
    <nc r="D186">
      <v>10275</v>
    </nc>
  </rcc>
  <rcc rId="26391" sId="5">
    <oc r="D187">
      <v>17930</v>
    </oc>
    <nc r="D187">
      <v>18165</v>
    </nc>
  </rcc>
  <rcc rId="26392" sId="5">
    <oc r="D188">
      <v>40325</v>
    </oc>
    <nc r="D188">
      <v>40395</v>
    </nc>
  </rcc>
  <rcc rId="26393" sId="5">
    <oc r="D189">
      <v>12865</v>
    </oc>
    <nc r="D189">
      <v>13035</v>
    </nc>
  </rcc>
  <rcc rId="26394" sId="5">
    <oc r="D190">
      <v>121585</v>
    </oc>
    <nc r="D190">
      <v>122170</v>
    </nc>
  </rcc>
  <rcc rId="26395" sId="5">
    <oc r="D191">
      <v>6475</v>
    </oc>
    <nc r="D191">
      <v>6750</v>
    </nc>
  </rcc>
  <rcc rId="26396" sId="5">
    <oc r="D192">
      <v>24690</v>
    </oc>
    <nc r="D192">
      <v>25100</v>
    </nc>
  </rcc>
  <rcc rId="26397" sId="5">
    <oc r="D193">
      <v>32260</v>
    </oc>
    <nc r="D193">
      <v>32500</v>
    </nc>
  </rcc>
  <rcc rId="26398" sId="5">
    <oc r="D194">
      <v>25505</v>
    </oc>
    <nc r="D194">
      <v>25980</v>
    </nc>
  </rcc>
  <rcc rId="26399" sId="5">
    <oc r="D196">
      <v>9735</v>
    </oc>
    <nc r="D196">
      <v>9900</v>
    </nc>
  </rcc>
  <rcc rId="26400" sId="5">
    <oc r="D197">
      <v>20890</v>
    </oc>
    <nc r="D197">
      <v>21855</v>
    </nc>
  </rcc>
  <rcc rId="26401" sId="5">
    <oc r="D198">
      <v>9395</v>
    </oc>
    <nc r="D198">
      <v>9530</v>
    </nc>
  </rcc>
  <rcc rId="26402" sId="5">
    <oc r="D199">
      <v>17250</v>
    </oc>
    <nc r="D199">
      <v>17410</v>
    </nc>
  </rcc>
  <rcc rId="26403" sId="5">
    <oc r="D200">
      <v>16280</v>
    </oc>
    <nc r="D200">
      <v>16305</v>
    </nc>
  </rcc>
  <rcc rId="26404" sId="5">
    <oc r="D201">
      <v>22600</v>
    </oc>
    <nc r="D201">
      <v>22805</v>
    </nc>
  </rcc>
  <rcc rId="26405" sId="5">
    <oc r="D202">
      <v>15195</v>
    </oc>
    <nc r="D202">
      <v>15405</v>
    </nc>
  </rcc>
  <rcc rId="26406" sId="5">
    <oc r="E6">
      <v>13470</v>
    </oc>
    <nc r="E6"/>
  </rcc>
  <rcc rId="26407" sId="5">
    <oc r="E7">
      <v>5415</v>
    </oc>
    <nc r="E7"/>
  </rcc>
  <rcc rId="26408" sId="5">
    <oc r="E8">
      <v>13475</v>
    </oc>
    <nc r="E8"/>
  </rcc>
  <rcc rId="26409" sId="5">
    <oc r="E9">
      <v>9760</v>
    </oc>
    <nc r="E9"/>
  </rcc>
  <rcc rId="26410" sId="5">
    <oc r="E10">
      <v>19220</v>
    </oc>
    <nc r="E10"/>
  </rcc>
  <rcc rId="26411" sId="5">
    <oc r="E11">
      <v>45560</v>
    </oc>
    <nc r="E11"/>
  </rcc>
  <rcc rId="26412" sId="5">
    <oc r="E12">
      <v>19485</v>
    </oc>
    <nc r="E12"/>
  </rcc>
  <rcc rId="26413" sId="5">
    <oc r="E13">
      <v>13310</v>
    </oc>
    <nc r="E13"/>
  </rcc>
  <rcc rId="26414" sId="5">
    <oc r="E14">
      <v>70105</v>
    </oc>
    <nc r="E14"/>
  </rcc>
  <rcc rId="26415" sId="5">
    <oc r="E15">
      <v>20245</v>
    </oc>
    <nc r="E15"/>
  </rcc>
  <rcc rId="26416" sId="5">
    <oc r="E16">
      <v>6265</v>
    </oc>
    <nc r="E16"/>
  </rcc>
  <rcc rId="26417" sId="5">
    <oc r="E17">
      <v>32625</v>
    </oc>
    <nc r="E17"/>
  </rcc>
  <rcc rId="26418" sId="5">
    <oc r="E18">
      <v>17940</v>
    </oc>
    <nc r="E18"/>
  </rcc>
  <rcc rId="26419" sId="5">
    <oc r="E19">
      <v>12515</v>
    </oc>
    <nc r="E19"/>
  </rcc>
  <rcc rId="26420" sId="5">
    <oc r="E20">
      <v>52225</v>
    </oc>
    <nc r="E20"/>
  </rcc>
  <rcc rId="26421" sId="5">
    <oc r="E21">
      <v>69885</v>
    </oc>
    <nc r="E21"/>
  </rcc>
  <rcc rId="26422" sId="5">
    <oc r="E22">
      <v>51885</v>
    </oc>
    <nc r="E22"/>
  </rcc>
  <rcc rId="26423" sId="5">
    <oc r="E23">
      <v>10985</v>
    </oc>
    <nc r="E23"/>
  </rcc>
  <rcc rId="26424" sId="5">
    <oc r="E24">
      <v>7480</v>
    </oc>
    <nc r="E24"/>
  </rcc>
  <rcc rId="26425" sId="5">
    <oc r="E25">
      <v>14560</v>
    </oc>
    <nc r="E25"/>
  </rcc>
  <rcc rId="26426" sId="5">
    <oc r="E26">
      <v>8835</v>
    </oc>
    <nc r="E26"/>
  </rcc>
  <rcc rId="26427" sId="5">
    <oc r="E27">
      <v>3325</v>
    </oc>
    <nc r="E27"/>
  </rcc>
  <rcc rId="26428" sId="5">
    <oc r="E28">
      <v>6055</v>
    </oc>
    <nc r="E28"/>
  </rcc>
  <rcc rId="26429" sId="5">
    <oc r="E29">
      <v>20540</v>
    </oc>
    <nc r="E29"/>
  </rcc>
  <rcc rId="26430" sId="5">
    <oc r="E30">
      <v>60765</v>
    </oc>
    <nc r="E30"/>
  </rcc>
  <rcc rId="26431" sId="5">
    <oc r="E31">
      <v>19335</v>
    </oc>
    <nc r="E31"/>
  </rcc>
  <rcc rId="26432" sId="5">
    <oc r="E32">
      <v>18550</v>
    </oc>
    <nc r="E32"/>
  </rcc>
  <rcc rId="26433" sId="5">
    <oc r="E33">
      <v>54840</v>
    </oc>
    <nc r="E33"/>
  </rcc>
  <rcc rId="26434" sId="5">
    <oc r="E34">
      <v>13260</v>
    </oc>
    <nc r="E34"/>
  </rcc>
  <rcc rId="26435" sId="5">
    <oc r="E35">
      <v>10505</v>
    </oc>
    <nc r="E35"/>
  </rcc>
  <rcc rId="26436" sId="5">
    <oc r="E36">
      <v>68800</v>
    </oc>
    <nc r="E36"/>
  </rcc>
  <rcc rId="26437" sId="5">
    <oc r="E37">
      <v>26285</v>
    </oc>
    <nc r="E37"/>
  </rcc>
  <rcc rId="26438" sId="5">
    <oc r="E38">
      <v>90675</v>
    </oc>
    <nc r="E38"/>
  </rcc>
  <rcc rId="26439" sId="5">
    <oc r="E39">
      <v>11930</v>
    </oc>
    <nc r="E39"/>
  </rcc>
  <rcc rId="26440" sId="5">
    <oc r="E40">
      <v>64270</v>
    </oc>
    <nc r="E40"/>
  </rcc>
  <rcc rId="26441" sId="5">
    <oc r="E41">
      <v>18600</v>
    </oc>
    <nc r="E41"/>
  </rcc>
  <rcc rId="26442" sId="5">
    <oc r="E42">
      <v>106715</v>
    </oc>
    <nc r="E42"/>
  </rcc>
  <rcc rId="26443" sId="5">
    <oc r="E43">
      <v>13630</v>
    </oc>
    <nc r="E43"/>
  </rcc>
  <rcc rId="26444" sId="5">
    <oc r="E44">
      <v>23535</v>
    </oc>
    <nc r="E44"/>
  </rcc>
  <rcc rId="26445" sId="5">
    <oc r="E45">
      <v>19820</v>
    </oc>
    <nc r="E45"/>
  </rcc>
  <rcc rId="26446" sId="5">
    <oc r="E47">
      <v>20</v>
    </oc>
    <nc r="E47"/>
  </rcc>
  <rcc rId="26447" sId="5">
    <oc r="E48">
      <v>9750</v>
    </oc>
    <nc r="E48"/>
  </rcc>
  <rcc rId="26448" sId="5">
    <oc r="E49">
      <v>24980</v>
    </oc>
    <nc r="E49"/>
  </rcc>
  <rcc rId="26449" sId="5">
    <oc r="E50">
      <v>34220</v>
    </oc>
    <nc r="E50"/>
  </rcc>
  <rcc rId="26450" sId="5">
    <oc r="E51">
      <v>18775</v>
    </oc>
    <nc r="E51"/>
  </rcc>
  <rcc rId="26451" sId="5">
    <oc r="E52">
      <v>1320</v>
    </oc>
    <nc r="E52"/>
  </rcc>
  <rcc rId="26452" sId="5">
    <oc r="E53">
      <v>21835</v>
    </oc>
    <nc r="E53"/>
  </rcc>
  <rcc rId="26453" sId="5">
    <oc r="E54">
      <v>36315</v>
    </oc>
    <nc r="E54"/>
  </rcc>
  <rcc rId="26454" sId="5">
    <oc r="E55">
      <v>41400</v>
    </oc>
    <nc r="E55"/>
  </rcc>
  <rcc rId="26455" sId="5">
    <oc r="E56">
      <v>7580</v>
    </oc>
    <nc r="E56"/>
  </rcc>
  <rcc rId="26456" sId="5">
    <oc r="E57">
      <v>261500</v>
    </oc>
    <nc r="E57"/>
  </rcc>
  <rcc rId="26457" sId="5">
    <oc r="E58">
      <v>31680</v>
    </oc>
    <nc r="E58"/>
  </rcc>
  <rcc rId="26458" sId="5">
    <oc r="E59">
      <v>7015</v>
    </oc>
    <nc r="E59"/>
  </rcc>
  <rcc rId="26459" sId="5">
    <oc r="E60">
      <v>66510</v>
    </oc>
    <nc r="E60"/>
  </rcc>
  <rcc rId="26460" sId="5">
    <oc r="E62">
      <v>3305</v>
    </oc>
    <nc r="E62"/>
  </rcc>
  <rcc rId="26461" sId="5">
    <oc r="E63">
      <v>8315</v>
    </oc>
    <nc r="E63"/>
  </rcc>
  <rcc rId="26462" sId="5">
    <oc r="E64">
      <v>800</v>
    </oc>
    <nc r="E64"/>
  </rcc>
  <rcc rId="26463" sId="5">
    <oc r="E65">
      <v>18815</v>
    </oc>
    <nc r="E65"/>
  </rcc>
  <rcc rId="26464" sId="5">
    <oc r="E66">
      <v>6595</v>
    </oc>
    <nc r="E66"/>
  </rcc>
  <rcc rId="26465" sId="5">
    <oc r="E67">
      <v>22670</v>
    </oc>
    <nc r="E67"/>
  </rcc>
  <rcc rId="26466" sId="5">
    <oc r="E68">
      <v>27800</v>
    </oc>
    <nc r="E68"/>
  </rcc>
  <rcc rId="26467" sId="5">
    <oc r="E69">
      <v>5600</v>
    </oc>
    <nc r="E69"/>
  </rcc>
  <rcc rId="26468" sId="5">
    <oc r="E71">
      <v>20400</v>
    </oc>
    <nc r="E71"/>
  </rcc>
  <rcc rId="26469" sId="5">
    <oc r="E72">
      <v>35760</v>
    </oc>
    <nc r="E72"/>
  </rcc>
  <rcc rId="26470" sId="5">
    <oc r="E73">
      <v>32460</v>
    </oc>
    <nc r="E73"/>
  </rcc>
  <rcc rId="26471" sId="5">
    <oc r="E74">
      <v>3790</v>
    </oc>
    <nc r="E74"/>
  </rcc>
  <rcc rId="26472" sId="5">
    <oc r="E75">
      <v>6755</v>
    </oc>
    <nc r="E75"/>
  </rcc>
  <rcc rId="26473" sId="5">
    <oc r="E76">
      <v>5305</v>
    </oc>
    <nc r="E76"/>
  </rcc>
  <rcc rId="26474" sId="5">
    <oc r="E77">
      <v>55750</v>
    </oc>
    <nc r="E77"/>
  </rcc>
  <rcc rId="26475" sId="5">
    <oc r="E78">
      <v>11920</v>
    </oc>
    <nc r="E78"/>
  </rcc>
  <rcc rId="26476" sId="5">
    <oc r="E79">
      <v>11875</v>
    </oc>
    <nc r="E79"/>
  </rcc>
  <rcc rId="26477" sId="5">
    <oc r="E80">
      <v>8455</v>
    </oc>
    <nc r="E80"/>
  </rcc>
  <rcc rId="26478" sId="5">
    <oc r="E81">
      <v>6815</v>
    </oc>
    <nc r="E81"/>
  </rcc>
  <rcc rId="26479" sId="5">
    <oc r="E82">
      <v>10300</v>
    </oc>
    <nc r="E82"/>
  </rcc>
  <rcc rId="26480" sId="5">
    <oc r="E83">
      <v>2030</v>
    </oc>
    <nc r="E83"/>
  </rcc>
  <rcc rId="26481" sId="5">
    <oc r="E84">
      <v>15375</v>
    </oc>
    <nc r="E84"/>
  </rcc>
  <rcc rId="26482" sId="5">
    <oc r="E85">
      <v>100</v>
    </oc>
    <nc r="E85"/>
  </rcc>
  <rcc rId="26483" sId="5">
    <oc r="E86">
      <v>25310</v>
    </oc>
    <nc r="E86"/>
  </rcc>
  <rcc rId="26484" sId="5">
    <oc r="E87">
      <v>27065</v>
    </oc>
    <nc r="E87"/>
  </rcc>
  <rcc rId="26485" sId="5">
    <oc r="E88">
      <v>8600</v>
    </oc>
    <nc r="E88"/>
  </rcc>
  <rcc rId="26486" sId="5">
    <oc r="E89">
      <v>3005</v>
    </oc>
    <nc r="E89"/>
  </rcc>
  <rcc rId="26487" sId="5">
    <oc r="E90">
      <v>34715</v>
    </oc>
    <nc r="E90"/>
  </rcc>
  <rcc rId="26488" sId="5">
    <oc r="E91">
      <v>27135</v>
    </oc>
    <nc r="E91"/>
  </rcc>
  <rcc rId="26489" sId="5">
    <oc r="E92">
      <v>65770</v>
    </oc>
    <nc r="E92"/>
  </rcc>
  <rcc rId="26490" sId="5">
    <oc r="E93">
      <v>39770</v>
    </oc>
    <nc r="E93"/>
  </rcc>
  <rcc rId="26491" sId="5">
    <oc r="E95">
      <v>1365</v>
    </oc>
    <nc r="E95"/>
  </rcc>
  <rcc rId="26492" sId="5">
    <oc r="E96">
      <v>19795</v>
    </oc>
    <nc r="E96"/>
  </rcc>
  <rcc rId="26493" sId="5">
    <oc r="E97">
      <v>8325</v>
    </oc>
    <nc r="E97"/>
  </rcc>
  <rcc rId="26494" sId="5">
    <oc r="E98">
      <v>33795</v>
    </oc>
    <nc r="E98"/>
  </rcc>
  <rcc rId="26495" sId="5">
    <oc r="E99">
      <v>8225</v>
    </oc>
    <nc r="E99"/>
  </rcc>
  <rcc rId="26496" sId="5">
    <oc r="E100">
      <v>43835</v>
    </oc>
    <nc r="E100"/>
  </rcc>
  <rcc rId="26497" sId="5">
    <oc r="E101">
      <v>30560</v>
    </oc>
    <nc r="E101"/>
  </rcc>
  <rcc rId="26498" sId="5">
    <oc r="E102">
      <v>30140</v>
    </oc>
    <nc r="E102"/>
  </rcc>
  <rcc rId="26499" sId="5">
    <oc r="E103">
      <v>16860</v>
    </oc>
    <nc r="E103"/>
  </rcc>
  <rcc rId="26500" sId="5">
    <oc r="E104">
      <v>14280</v>
    </oc>
    <nc r="E104"/>
  </rcc>
  <rcc rId="26501" sId="5">
    <oc r="E105">
      <v>23685</v>
    </oc>
    <nc r="E105"/>
  </rcc>
  <rcc rId="26502" sId="5">
    <oc r="E106">
      <v>4075</v>
    </oc>
    <nc r="E106"/>
  </rcc>
  <rcc rId="26503" sId="5">
    <oc r="E107">
      <v>8920</v>
    </oc>
    <nc r="E107"/>
  </rcc>
  <rcc rId="26504" sId="5">
    <oc r="E108">
      <v>5480</v>
    </oc>
    <nc r="E108"/>
  </rcc>
  <rcc rId="26505" sId="5">
    <oc r="E109">
      <v>97540</v>
    </oc>
    <nc r="E109"/>
  </rcc>
  <rcc rId="26506" sId="5">
    <oc r="E110">
      <v>35065</v>
    </oc>
    <nc r="E110"/>
  </rcc>
  <rcc rId="26507" sId="5">
    <oc r="E111">
      <v>13945</v>
    </oc>
    <nc r="E111"/>
  </rcc>
  <rcc rId="26508" sId="5">
    <oc r="E112">
      <v>25755</v>
    </oc>
    <nc r="E112"/>
  </rcc>
  <rcc rId="26509" sId="5">
    <oc r="E113">
      <v>5050</v>
    </oc>
    <nc r="E113"/>
  </rcc>
  <rcc rId="26510" sId="5">
    <oc r="E114">
      <v>19855</v>
    </oc>
    <nc r="E114"/>
  </rcc>
  <rcc rId="26511" sId="5">
    <oc r="E115">
      <v>11355</v>
    </oc>
    <nc r="E115"/>
  </rcc>
  <rcc rId="26512" sId="5">
    <oc r="E116">
      <v>46685</v>
    </oc>
    <nc r="E116"/>
  </rcc>
  <rcc rId="26513" sId="5">
    <oc r="E117">
      <v>35495</v>
    </oc>
    <nc r="E117"/>
  </rcc>
  <rcc rId="26514" sId="5">
    <oc r="E118">
      <v>95920</v>
    </oc>
    <nc r="E118"/>
  </rcc>
  <rcc rId="26515" sId="5">
    <oc r="E119">
      <v>40055</v>
    </oc>
    <nc r="E119"/>
  </rcc>
  <rcc rId="26516" sId="5">
    <oc r="E120">
      <v>2220</v>
    </oc>
    <nc r="E120"/>
  </rcc>
  <rcc rId="26517" sId="5">
    <oc r="E121">
      <v>86680</v>
    </oc>
    <nc r="E121"/>
  </rcc>
  <rcc rId="26518" sId="5">
    <oc r="E122">
      <v>83455</v>
    </oc>
    <nc r="E122"/>
  </rcc>
  <rcc rId="26519" sId="5">
    <oc r="E123">
      <v>15800</v>
    </oc>
    <nc r="E123"/>
  </rcc>
  <rcc rId="26520" sId="5">
    <oc r="E124">
      <v>5080</v>
    </oc>
    <nc r="E124"/>
  </rcc>
  <rcc rId="26521" sId="5">
    <oc r="E125">
      <v>8530</v>
    </oc>
    <nc r="E125"/>
  </rcc>
  <rcc rId="26522" sId="5">
    <oc r="E126">
      <v>9635</v>
    </oc>
    <nc r="E126"/>
  </rcc>
  <rcc rId="26523" sId="5">
    <oc r="E127">
      <v>30930</v>
    </oc>
    <nc r="E127"/>
  </rcc>
  <rcc rId="26524" sId="5">
    <oc r="E128">
      <v>59950</v>
    </oc>
    <nc r="E128"/>
  </rcc>
  <rcc rId="26525" sId="5">
    <oc r="E129">
      <v>8665</v>
    </oc>
    <nc r="E129"/>
  </rcc>
  <rcc rId="26526" sId="5">
    <oc r="E130">
      <v>15620</v>
    </oc>
    <nc r="E130"/>
  </rcc>
  <rcc rId="26527" sId="5">
    <oc r="E131">
      <v>12205</v>
    </oc>
    <nc r="E131"/>
  </rcc>
  <rcc rId="26528" sId="5">
    <oc r="E132">
      <v>8230</v>
    </oc>
    <nc r="E132"/>
  </rcc>
  <rcc rId="26529" sId="5">
    <oc r="E133">
      <v>9450</v>
    </oc>
    <nc r="E133"/>
  </rcc>
  <rcc rId="26530" sId="5">
    <oc r="E134">
      <v>18945</v>
    </oc>
    <nc r="E134"/>
  </rcc>
  <rcc rId="26531" sId="5">
    <oc r="E135">
      <v>17805</v>
    </oc>
    <nc r="E135"/>
  </rcc>
  <rcc rId="26532" sId="5">
    <oc r="E136">
      <v>30775</v>
    </oc>
    <nc r="E136"/>
  </rcc>
  <rcc rId="26533" sId="5">
    <oc r="E137">
      <v>58350</v>
    </oc>
    <nc r="E137"/>
  </rcc>
  <rcc rId="26534" sId="5">
    <oc r="E138">
      <v>28805</v>
    </oc>
    <nc r="E138"/>
  </rcc>
  <rcc rId="26535" sId="5">
    <oc r="E139">
      <v>28400</v>
    </oc>
    <nc r="E139"/>
  </rcc>
  <rcc rId="26536" sId="5">
    <oc r="E140">
      <v>40475</v>
    </oc>
    <nc r="E140"/>
  </rcc>
  <rcc rId="26537" sId="5">
    <oc r="E141">
      <v>18760</v>
    </oc>
    <nc r="E141"/>
  </rcc>
  <rcc rId="26538" sId="5">
    <oc r="E142">
      <v>9155</v>
    </oc>
    <nc r="E142"/>
  </rcc>
  <rcc rId="26539" sId="5">
    <oc r="E143">
      <v>27050</v>
    </oc>
    <nc r="E143"/>
  </rcc>
  <rcc rId="26540" sId="5">
    <oc r="E144">
      <v>41425</v>
    </oc>
    <nc r="E144"/>
  </rcc>
  <rcc rId="26541" sId="5">
    <oc r="E145">
      <v>57045</v>
    </oc>
    <nc r="E145"/>
  </rcc>
  <rcc rId="26542" sId="5">
    <oc r="E146">
      <v>10415</v>
    </oc>
    <nc r="E146"/>
  </rcc>
  <rcc rId="26543" sId="5">
    <oc r="E147">
      <v>12385</v>
    </oc>
    <nc r="E147"/>
  </rcc>
  <rcc rId="26544" sId="5">
    <oc r="E148">
      <v>29300</v>
    </oc>
    <nc r="E148"/>
  </rcc>
  <rcc rId="26545" sId="5">
    <oc r="E149">
      <v>13635</v>
    </oc>
    <nc r="E149"/>
  </rcc>
  <rcc rId="26546" sId="5">
    <oc r="E150">
      <v>40150</v>
    </oc>
    <nc r="E150"/>
  </rcc>
  <rcc rId="26547" sId="5">
    <oc r="E151">
      <v>38815</v>
    </oc>
    <nc r="E151"/>
  </rcc>
  <rcc rId="26548" sId="5">
    <oc r="E152">
      <v>44270</v>
    </oc>
    <nc r="E152"/>
  </rcc>
  <rcc rId="26549" sId="5">
    <oc r="E153">
      <v>23085</v>
    </oc>
    <nc r="E153"/>
  </rcc>
  <rcc rId="26550" sId="5">
    <oc r="E154">
      <v>1405</v>
    </oc>
    <nc r="E154"/>
  </rcc>
  <rcc rId="26551" sId="5">
    <oc r="E155">
      <v>28815</v>
    </oc>
    <nc r="E155"/>
  </rcc>
  <rcc rId="26552" sId="5">
    <oc r="E156">
      <v>76035</v>
    </oc>
    <nc r="E156"/>
  </rcc>
  <rcc rId="26553" sId="5">
    <oc r="E157">
      <v>24495</v>
    </oc>
    <nc r="E157"/>
  </rcc>
  <rcc rId="26554" sId="5">
    <oc r="E158">
      <v>36040</v>
    </oc>
    <nc r="E158"/>
  </rcc>
  <rcc rId="26555" sId="5">
    <oc r="E159">
      <v>4415</v>
    </oc>
    <nc r="E159"/>
  </rcc>
  <rcc rId="26556" sId="5">
    <oc r="E160">
      <v>7590</v>
    </oc>
    <nc r="E160"/>
  </rcc>
  <rcc rId="26557" sId="5">
    <oc r="E161">
      <v>13365</v>
    </oc>
    <nc r="E161"/>
  </rcc>
  <rcc rId="26558" sId="5">
    <oc r="E162">
      <v>91850</v>
    </oc>
    <nc r="E162"/>
  </rcc>
  <rcc rId="26559" sId="5">
    <oc r="E163">
      <v>73555</v>
    </oc>
    <nc r="E163"/>
  </rcc>
  <rcc rId="26560" sId="5">
    <oc r="E164">
      <v>19730</v>
    </oc>
    <nc r="E164"/>
  </rcc>
  <rcc rId="26561" sId="5">
    <oc r="E165">
      <v>46535</v>
    </oc>
    <nc r="E165"/>
  </rcc>
  <rcc rId="26562" sId="5">
    <oc r="E166">
      <v>28880</v>
    </oc>
    <nc r="E166"/>
  </rcc>
  <rcc rId="26563" sId="5">
    <oc r="E167">
      <v>22840</v>
    </oc>
    <nc r="E167"/>
  </rcc>
  <rcc rId="26564" sId="5">
    <oc r="E168">
      <v>930</v>
    </oc>
    <nc r="E168"/>
  </rcc>
  <rcc rId="26565" sId="5">
    <oc r="E169">
      <v>13250</v>
    </oc>
    <nc r="E169"/>
  </rcc>
  <rcc rId="26566" sId="5">
    <oc r="E170">
      <v>12725</v>
    </oc>
    <nc r="E170"/>
  </rcc>
  <rcc rId="26567" sId="5">
    <oc r="E171">
      <v>10535</v>
    </oc>
    <nc r="E171"/>
  </rcc>
  <rcc rId="26568" sId="5">
    <oc r="E172">
      <v>70280</v>
    </oc>
    <nc r="E172"/>
  </rcc>
  <rcc rId="26569" sId="5">
    <oc r="E173">
      <v>39590</v>
    </oc>
    <nc r="E173"/>
  </rcc>
  <rcc rId="26570" sId="5">
    <oc r="E174">
      <v>19040</v>
    </oc>
    <nc r="E174"/>
  </rcc>
  <rcc rId="26571" sId="5">
    <oc r="E175">
      <v>9955</v>
    </oc>
    <nc r="E175"/>
  </rcc>
  <rcc rId="26572" sId="5">
    <oc r="E176">
      <v>52260</v>
    </oc>
    <nc r="E176"/>
  </rcc>
  <rcc rId="26573" sId="5">
    <oc r="E177">
      <v>44950</v>
    </oc>
    <nc r="E177"/>
  </rcc>
  <rcc rId="26574" sId="5">
    <oc r="E178">
      <v>33070</v>
    </oc>
    <nc r="E178"/>
  </rcc>
  <rcc rId="26575" sId="5">
    <oc r="E179">
      <v>128690</v>
    </oc>
    <nc r="E179"/>
  </rcc>
  <rcc rId="26576" sId="5">
    <oc r="E180">
      <v>48775</v>
    </oc>
    <nc r="E180"/>
  </rcc>
  <rcc rId="26577" sId="5">
    <oc r="E181">
      <v>38755</v>
    </oc>
    <nc r="E181"/>
  </rcc>
  <rcc rId="26578" sId="5">
    <oc r="E182">
      <v>9740</v>
    </oc>
    <nc r="E182"/>
  </rcc>
  <rcc rId="26579" sId="5">
    <oc r="E183">
      <v>8730</v>
    </oc>
    <nc r="E183"/>
  </rcc>
  <rcc rId="26580" sId="5">
    <oc r="E184">
      <v>31205</v>
    </oc>
    <nc r="E184"/>
  </rcc>
  <rcc rId="26581" sId="5">
    <oc r="E185">
      <v>23190</v>
    </oc>
    <nc r="E185"/>
  </rcc>
  <rcc rId="26582" sId="5">
    <oc r="E186">
      <v>10275</v>
    </oc>
    <nc r="E186"/>
  </rcc>
  <rcc rId="26583" sId="5">
    <oc r="E187">
      <v>18165</v>
    </oc>
    <nc r="E187"/>
  </rcc>
  <rcc rId="26584" sId="5">
    <oc r="E188">
      <v>40395</v>
    </oc>
    <nc r="E188"/>
  </rcc>
  <rcc rId="26585" sId="5">
    <oc r="E189">
      <v>13035</v>
    </oc>
    <nc r="E189"/>
  </rcc>
  <rcc rId="26586" sId="5">
    <oc r="E190">
      <v>122170</v>
    </oc>
    <nc r="E190"/>
  </rcc>
  <rcc rId="26587" sId="5">
    <oc r="E191">
      <v>6750</v>
    </oc>
    <nc r="E191"/>
  </rcc>
  <rcc rId="26588" sId="5">
    <oc r="E192">
      <v>25100</v>
    </oc>
    <nc r="E192"/>
  </rcc>
  <rcc rId="26589" sId="5">
    <oc r="E193">
      <v>32500</v>
    </oc>
    <nc r="E193"/>
  </rcc>
  <rcc rId="26590" sId="5">
    <oc r="E194">
      <v>25980</v>
    </oc>
    <nc r="E194"/>
  </rcc>
  <rcc rId="26591" sId="5">
    <oc r="E195">
      <v>10225</v>
    </oc>
    <nc r="E195"/>
  </rcc>
  <rcc rId="26592" sId="5">
    <oc r="E196">
      <v>9900</v>
    </oc>
    <nc r="E196"/>
  </rcc>
  <rcc rId="26593" sId="5">
    <oc r="E197">
      <v>21855</v>
    </oc>
    <nc r="E197"/>
  </rcc>
  <rcc rId="26594" sId="5">
    <oc r="E198">
      <v>9530</v>
    </oc>
    <nc r="E198"/>
  </rcc>
  <rcc rId="26595" sId="5">
    <oc r="E199">
      <v>17410</v>
    </oc>
    <nc r="E199"/>
  </rcc>
  <rcc rId="26596" sId="5">
    <oc r="E200">
      <v>16305</v>
    </oc>
    <nc r="E200"/>
  </rcc>
  <rcc rId="26597" sId="5">
    <oc r="E201">
      <v>22805</v>
    </oc>
    <nc r="E201"/>
  </rcc>
  <rcc rId="26598" sId="5">
    <oc r="E202">
      <v>15405</v>
    </oc>
    <nc r="E202"/>
  </rcc>
  <rcc rId="26599" sId="4">
    <oc r="E2" t="inlineStr">
      <is>
        <t>Март</t>
      </is>
    </oc>
    <nc r="E2" t="inlineStr">
      <is>
        <t>Апрель</t>
      </is>
    </nc>
  </rcc>
  <rcc rId="26600" sId="4">
    <oc r="D7">
      <v>8045</v>
    </oc>
    <nc r="D7">
      <v>8080</v>
    </nc>
  </rcc>
  <rcc rId="26601" sId="4">
    <oc r="D8">
      <v>50540</v>
    </oc>
    <nc r="D8">
      <v>50855</v>
    </nc>
  </rcc>
  <rcc rId="26602" sId="4">
    <oc r="D9">
      <v>4500</v>
    </oc>
    <nc r="D9">
      <v>4625</v>
    </nc>
  </rcc>
  <rcc rId="26603" sId="4">
    <oc r="D10">
      <v>21150</v>
    </oc>
    <nc r="D10">
      <v>21545</v>
    </nc>
  </rcc>
  <rcc rId="26604" sId="4">
    <oc r="D11">
      <v>13055</v>
    </oc>
    <nc r="D11">
      <v>13200</v>
    </nc>
  </rcc>
  <rcc rId="26605" sId="4">
    <oc r="D12">
      <v>45255</v>
    </oc>
    <nc r="D12">
      <v>45400</v>
    </nc>
  </rcc>
  <rcc rId="26606" sId="4">
    <oc r="D13">
      <v>17010</v>
    </oc>
    <nc r="D13">
      <v>17130</v>
    </nc>
  </rcc>
  <rcc rId="26607" sId="4">
    <oc r="D14">
      <v>9320</v>
    </oc>
    <nc r="D14">
      <v>9360</v>
    </nc>
  </rcc>
  <rcc rId="26608" sId="4">
    <oc r="D15">
      <v>25835</v>
    </oc>
    <nc r="D15">
      <v>26180</v>
    </nc>
  </rcc>
  <rcc rId="26609" sId="4">
    <oc r="D16">
      <v>24320</v>
    </oc>
    <nc r="D16">
      <v>25020</v>
    </nc>
  </rcc>
  <rcc rId="26610" sId="4">
    <oc r="D17">
      <v>29290</v>
    </oc>
    <nc r="D17">
      <v>29560</v>
    </nc>
  </rcc>
  <rcc rId="26611" sId="4">
    <oc r="D18">
      <v>31225</v>
    </oc>
    <nc r="D18">
      <v>31570</v>
    </nc>
  </rcc>
  <rcc rId="26612" sId="4">
    <oc r="D19">
      <v>51880</v>
    </oc>
    <nc r="D19">
      <v>52195</v>
    </nc>
  </rcc>
  <rcc rId="26613" sId="4">
    <oc r="D20">
      <v>3795</v>
    </oc>
    <nc r="D20">
      <v>3880</v>
    </nc>
  </rcc>
  <rcc rId="26614" sId="4">
    <oc r="D21">
      <v>7755</v>
    </oc>
    <nc r="D21">
      <v>8005</v>
    </nc>
  </rcc>
  <rcc rId="26615" sId="4">
    <oc r="D22">
      <v>21055</v>
    </oc>
    <nc r="D22">
      <v>21510</v>
    </nc>
  </rcc>
  <rcc rId="26616" sId="4">
    <oc r="D23">
      <v>48995</v>
    </oc>
    <nc r="D23">
      <v>49040</v>
    </nc>
  </rcc>
  <rcc rId="26617" sId="4">
    <oc r="D24">
      <v>28400</v>
    </oc>
    <nc r="D24">
      <v>28740</v>
    </nc>
  </rcc>
  <rcc rId="26618" sId="4">
    <oc r="D25">
      <v>33440</v>
    </oc>
    <nc r="D25">
      <v>33605</v>
    </nc>
  </rcc>
  <rcc rId="26619" sId="4">
    <oc r="D26">
      <v>16050</v>
    </oc>
    <nc r="D26">
      <v>16330</v>
    </nc>
  </rcc>
  <rcc rId="26620" sId="4">
    <oc r="D27">
      <v>14285</v>
    </oc>
    <nc r="D27">
      <v>14500</v>
    </nc>
  </rcc>
  <rcc rId="26621" sId="4">
    <oc r="D28">
      <v>56985</v>
    </oc>
    <nc r="D28">
      <v>57200</v>
    </nc>
  </rcc>
  <rcc rId="26622" sId="4">
    <oc r="D29">
      <v>33175</v>
    </oc>
    <nc r="D29">
      <v>33405</v>
    </nc>
  </rcc>
  <rcc rId="26623" sId="4">
    <oc r="D30">
      <v>50985</v>
    </oc>
    <nc r="D30">
      <v>51115</v>
    </nc>
  </rcc>
  <rcc rId="26624" sId="4">
    <oc r="D31">
      <v>20760</v>
    </oc>
    <nc r="D31">
      <v>20935</v>
    </nc>
  </rcc>
  <rcc rId="26625" sId="4">
    <oc r="D32">
      <v>28195</v>
    </oc>
    <nc r="D32">
      <v>28470</v>
    </nc>
  </rcc>
  <rcc rId="26626" sId="4">
    <oc r="D33">
      <v>37680</v>
    </oc>
    <nc r="D33">
      <v>37805</v>
    </nc>
  </rcc>
  <rcc rId="26627" sId="4">
    <oc r="D34">
      <v>17625</v>
    </oc>
    <nc r="D34">
      <v>17905</v>
    </nc>
  </rcc>
  <rcc rId="26628" sId="4">
    <oc r="D35">
      <v>11575</v>
    </oc>
    <nc r="D35">
      <v>11630</v>
    </nc>
  </rcc>
  <rcc rId="26629" sId="4">
    <oc r="D36">
      <v>45955</v>
    </oc>
    <nc r="D36">
      <v>46515</v>
    </nc>
  </rcc>
  <rcc rId="26630" sId="4">
    <oc r="D37">
      <v>37905</v>
    </oc>
    <nc r="D37">
      <v>38120</v>
    </nc>
  </rcc>
  <rcc rId="26631" sId="4">
    <oc r="D38">
      <v>11160</v>
    </oc>
    <nc r="D38">
      <v>11315</v>
    </nc>
  </rcc>
  <rcc rId="26632" sId="4">
    <oc r="D39">
      <v>42065</v>
    </oc>
    <nc r="D39">
      <v>42185</v>
    </nc>
  </rcc>
  <rcc rId="26633" sId="4">
    <oc r="D40">
      <v>36910</v>
    </oc>
    <nc r="D40">
      <v>37045</v>
    </nc>
  </rcc>
  <rcc rId="26634" sId="4">
    <oc r="D41">
      <v>4255</v>
    </oc>
    <nc r="D41">
      <v>4265</v>
    </nc>
  </rcc>
  <rcc rId="26635" sId="4">
    <oc r="D42">
      <v>97555</v>
    </oc>
    <nc r="D42">
      <v>98100</v>
    </nc>
  </rcc>
  <rcc rId="26636" sId="4">
    <oc r="D43">
      <v>7985</v>
    </oc>
    <nc r="D43">
      <v>8275</v>
    </nc>
  </rcc>
  <rcc rId="26637" sId="4">
    <oc r="D44">
      <v>1170</v>
    </oc>
    <nc r="D44">
      <v>1325</v>
    </nc>
  </rcc>
  <rcc rId="26638" sId="4">
    <oc r="D45">
      <v>86330</v>
    </oc>
    <nc r="D45">
      <v>86575</v>
    </nc>
  </rcc>
  <rcc rId="26639" sId="4">
    <oc r="D46">
      <v>8225</v>
    </oc>
    <nc r="D46">
      <v>8355</v>
    </nc>
  </rcc>
  <rcc rId="26640" sId="4">
    <oc r="D47">
      <v>10700</v>
    </oc>
    <nc r="D47">
      <v>10785</v>
    </nc>
  </rcc>
  <rcc rId="26641" sId="4">
    <oc r="D48">
      <v>54265</v>
    </oc>
    <nc r="D48">
      <v>54515</v>
    </nc>
  </rcc>
  <rcc rId="26642" sId="4">
    <oc r="D49">
      <v>13875</v>
    </oc>
    <nc r="D49">
      <v>13980</v>
    </nc>
  </rcc>
  <rcc rId="26643" sId="4">
    <oc r="D50">
      <v>31165</v>
    </oc>
    <nc r="D50">
      <v>31385</v>
    </nc>
  </rcc>
  <rcc rId="26644" sId="4">
    <oc r="D51">
      <v>14530</v>
    </oc>
    <nc r="D51">
      <v>14755</v>
    </nc>
  </rcc>
  <rcc rId="26645" sId="4">
    <oc r="D52">
      <v>9440</v>
    </oc>
    <nc r="D52">
      <v>9525</v>
    </nc>
  </rcc>
  <rcc rId="26646" sId="4">
    <oc r="D53">
      <v>19170</v>
    </oc>
    <nc r="D53">
      <v>19300</v>
    </nc>
  </rcc>
  <rcc rId="26647" sId="4">
    <oc r="D54">
      <v>5705</v>
    </oc>
    <nc r="D54">
      <v>5770</v>
    </nc>
  </rcc>
  <rcc rId="26648" sId="4">
    <oc r="D55">
      <v>52220</v>
    </oc>
    <nc r="D55">
      <v>52525</v>
    </nc>
  </rcc>
  <rcc rId="26649" sId="4">
    <oc r="D56">
      <v>48070</v>
    </oc>
    <nc r="D56">
      <v>49185</v>
    </nc>
  </rcc>
  <rcc rId="26650" sId="4">
    <oc r="D57">
      <v>5340</v>
    </oc>
    <nc r="D57">
      <v>5415</v>
    </nc>
  </rcc>
  <rcc rId="26651" sId="4">
    <oc r="D58">
      <v>27865</v>
    </oc>
    <nc r="D58">
      <v>28125</v>
    </nc>
  </rcc>
  <rcc rId="26652" sId="4">
    <oc r="D59">
      <v>12085</v>
    </oc>
    <nc r="D59">
      <v>12250</v>
    </nc>
  </rcc>
  <rcc rId="26653" sId="4">
    <oc r="E7">
      <v>8080</v>
    </oc>
    <nc r="E7"/>
  </rcc>
  <rcc rId="26654" sId="4">
    <oc r="E8">
      <v>50855</v>
    </oc>
    <nc r="E8"/>
  </rcc>
  <rcc rId="26655" sId="4">
    <oc r="E9">
      <v>4625</v>
    </oc>
    <nc r="E9"/>
  </rcc>
  <rcc rId="26656" sId="4">
    <oc r="E10">
      <v>21545</v>
    </oc>
    <nc r="E10"/>
  </rcc>
  <rcc rId="26657" sId="4">
    <oc r="E11">
      <v>13200</v>
    </oc>
    <nc r="E11"/>
  </rcc>
  <rcc rId="26658" sId="4">
    <oc r="E12">
      <v>45400</v>
    </oc>
    <nc r="E12"/>
  </rcc>
  <rcc rId="26659" sId="4">
    <oc r="E13">
      <v>17130</v>
    </oc>
    <nc r="E13"/>
  </rcc>
  <rcc rId="26660" sId="4">
    <oc r="E14">
      <v>9360</v>
    </oc>
    <nc r="E14"/>
  </rcc>
  <rcc rId="26661" sId="4">
    <oc r="E15">
      <v>26180</v>
    </oc>
    <nc r="E15"/>
  </rcc>
  <rcc rId="26662" sId="4">
    <oc r="E16">
      <v>25020</v>
    </oc>
    <nc r="E16"/>
  </rcc>
  <rcc rId="26663" sId="4">
    <oc r="E17">
      <v>29560</v>
    </oc>
    <nc r="E17"/>
  </rcc>
  <rcc rId="26664" sId="4">
    <oc r="E18">
      <v>31570</v>
    </oc>
    <nc r="E18"/>
  </rcc>
  <rcc rId="26665" sId="4">
    <oc r="E19">
      <v>52195</v>
    </oc>
    <nc r="E19"/>
  </rcc>
  <rcc rId="26666" sId="4">
    <oc r="E20">
      <v>3880</v>
    </oc>
    <nc r="E20"/>
  </rcc>
  <rcc rId="26667" sId="4">
    <oc r="E21">
      <v>8005</v>
    </oc>
    <nc r="E21"/>
  </rcc>
  <rcc rId="26668" sId="4">
    <oc r="E22">
      <v>21510</v>
    </oc>
    <nc r="E22"/>
  </rcc>
  <rcc rId="26669" sId="4">
    <oc r="E23">
      <v>49040</v>
    </oc>
    <nc r="E23"/>
  </rcc>
  <rcc rId="26670" sId="4">
    <oc r="E24">
      <v>28740</v>
    </oc>
    <nc r="E24"/>
  </rcc>
  <rcc rId="26671" sId="4">
    <oc r="E25">
      <v>33605</v>
    </oc>
    <nc r="E25"/>
  </rcc>
  <rcc rId="26672" sId="4">
    <oc r="E26">
      <v>16330</v>
    </oc>
    <nc r="E26"/>
  </rcc>
  <rcc rId="26673" sId="4">
    <oc r="E27">
      <v>14500</v>
    </oc>
    <nc r="E27"/>
  </rcc>
  <rcc rId="26674" sId="4">
    <oc r="E28">
      <v>57200</v>
    </oc>
    <nc r="E28"/>
  </rcc>
  <rcc rId="26675" sId="4">
    <oc r="E29">
      <v>33405</v>
    </oc>
    <nc r="E29"/>
  </rcc>
  <rcc rId="26676" sId="4">
    <oc r="E30">
      <v>51115</v>
    </oc>
    <nc r="E30"/>
  </rcc>
  <rcc rId="26677" sId="4">
    <oc r="E31">
      <v>20935</v>
    </oc>
    <nc r="E31"/>
  </rcc>
  <rcc rId="26678" sId="4">
    <oc r="E32">
      <v>28470</v>
    </oc>
    <nc r="E32"/>
  </rcc>
  <rcc rId="26679" sId="4">
    <oc r="E33">
      <v>37805</v>
    </oc>
    <nc r="E33"/>
  </rcc>
  <rcc rId="26680" sId="4">
    <oc r="E34">
      <v>17905</v>
    </oc>
    <nc r="E34"/>
  </rcc>
  <rcc rId="26681" sId="4">
    <oc r="E35">
      <v>11630</v>
    </oc>
    <nc r="E35"/>
  </rcc>
  <rcc rId="26682" sId="4">
    <oc r="E36">
      <v>46515</v>
    </oc>
    <nc r="E36"/>
  </rcc>
  <rcc rId="26683" sId="4">
    <oc r="E37">
      <v>38120</v>
    </oc>
    <nc r="E37"/>
  </rcc>
  <rcc rId="26684" sId="4">
    <oc r="E38">
      <v>11315</v>
    </oc>
    <nc r="E38"/>
  </rcc>
  <rcc rId="26685" sId="4">
    <oc r="E39">
      <v>42185</v>
    </oc>
    <nc r="E39"/>
  </rcc>
  <rcc rId="26686" sId="4">
    <oc r="E40">
      <v>37045</v>
    </oc>
    <nc r="E40"/>
  </rcc>
  <rcc rId="26687" sId="4">
    <oc r="E41">
      <v>4265</v>
    </oc>
    <nc r="E41"/>
  </rcc>
  <rcc rId="26688" sId="4">
    <oc r="E42">
      <v>98100</v>
    </oc>
    <nc r="E42"/>
  </rcc>
  <rcc rId="26689" sId="4">
    <oc r="E43">
      <v>8275</v>
    </oc>
    <nc r="E43"/>
  </rcc>
  <rcc rId="26690" sId="4">
    <oc r="E44">
      <v>1325</v>
    </oc>
    <nc r="E44"/>
  </rcc>
  <rcc rId="26691" sId="4">
    <oc r="E45">
      <v>86575</v>
    </oc>
    <nc r="E45"/>
  </rcc>
  <rcc rId="26692" sId="4">
    <oc r="E46">
      <v>8355</v>
    </oc>
    <nc r="E46"/>
  </rcc>
  <rcc rId="26693" sId="4">
    <oc r="E47">
      <v>10785</v>
    </oc>
    <nc r="E47"/>
  </rcc>
  <rcc rId="26694" sId="4">
    <oc r="E48">
      <v>54515</v>
    </oc>
    <nc r="E48"/>
  </rcc>
  <rcc rId="26695" sId="4">
    <oc r="E49">
      <v>13980</v>
    </oc>
    <nc r="E49"/>
  </rcc>
  <rcc rId="26696" sId="4">
    <oc r="E50">
      <v>31385</v>
    </oc>
    <nc r="E50"/>
  </rcc>
  <rcc rId="26697" sId="4">
    <oc r="E51">
      <v>14755</v>
    </oc>
    <nc r="E51"/>
  </rcc>
  <rcc rId="26698" sId="4">
    <oc r="E52">
      <v>9525</v>
    </oc>
    <nc r="E52"/>
  </rcc>
  <rcc rId="26699" sId="4">
    <oc r="E53">
      <v>19300</v>
    </oc>
    <nc r="E53"/>
  </rcc>
  <rcc rId="26700" sId="4">
    <oc r="E54">
      <v>5770</v>
    </oc>
    <nc r="E54"/>
  </rcc>
  <rcc rId="26701" sId="4">
    <oc r="E55">
      <v>52525</v>
    </oc>
    <nc r="E55"/>
  </rcc>
  <rcc rId="26702" sId="4">
    <oc r="E56">
      <v>49185</v>
    </oc>
    <nc r="E56"/>
  </rcc>
  <rcc rId="26703" sId="4">
    <oc r="E57">
      <v>5415</v>
    </oc>
    <nc r="E57"/>
  </rcc>
  <rcc rId="26704" sId="4">
    <oc r="E58">
      <v>28125</v>
    </oc>
    <nc r="E58"/>
  </rcc>
  <rcc rId="26705" sId="4">
    <oc r="E59">
      <v>12250</v>
    </oc>
    <nc r="E59"/>
  </rcc>
  <rcc rId="26706" sId="3">
    <oc r="E2" t="inlineStr">
      <is>
        <t>Март</t>
      </is>
    </oc>
    <nc r="E2" t="inlineStr">
      <is>
        <t>Апрель</t>
      </is>
    </nc>
  </rcc>
  <rcc rId="26707" sId="3">
    <oc r="D7">
      <v>12645</v>
    </oc>
    <nc r="D7">
      <v>12790</v>
    </nc>
  </rcc>
  <rcc rId="26708" sId="3">
    <oc r="D8">
      <v>485</v>
    </oc>
    <nc r="D8">
      <v>540</v>
    </nc>
  </rcc>
  <rcc rId="26709" sId="3">
    <oc r="D9">
      <v>14625</v>
    </oc>
    <nc r="D9">
      <v>14730</v>
    </nc>
  </rcc>
  <rcc rId="26710" sId="3">
    <oc r="D10">
      <v>12985</v>
    </oc>
    <nc r="D10">
      <v>13130</v>
    </nc>
  </rcc>
  <rcc rId="26711" sId="3">
    <oc r="D12">
      <v>28360</v>
    </oc>
    <nc r="D12">
      <v>28470</v>
    </nc>
  </rcc>
  <rcc rId="26712" sId="3">
    <oc r="D13">
      <v>9930</v>
    </oc>
    <nc r="D13">
      <v>10205</v>
    </nc>
  </rcc>
  <rcc rId="26713" sId="3">
    <oc r="D14">
      <v>17305</v>
    </oc>
    <nc r="D14">
      <v>17530</v>
    </nc>
  </rcc>
  <rcc rId="26714" sId="3">
    <oc r="D15">
      <v>2650</v>
    </oc>
    <nc r="D15">
      <v>2920</v>
    </nc>
  </rcc>
  <rcc rId="26715" sId="3">
    <oc r="D16">
      <v>76805</v>
    </oc>
    <nc r="D16">
      <v>76875</v>
    </nc>
  </rcc>
  <rcc rId="26716" sId="3">
    <oc r="D17">
      <v>38120</v>
    </oc>
    <nc r="D17">
      <v>38835</v>
    </nc>
  </rcc>
  <rcc rId="26717" sId="3">
    <oc r="D18">
      <v>14500</v>
    </oc>
    <nc r="D18">
      <v>14675</v>
    </nc>
  </rcc>
  <rcc rId="26718" sId="3">
    <oc r="D19">
      <v>149890</v>
    </oc>
    <nc r="D19">
      <v>150680</v>
    </nc>
  </rcc>
  <rcc rId="26719" sId="3">
    <oc r="D20">
      <v>5945</v>
    </oc>
    <nc r="D20">
      <v>5965</v>
    </nc>
  </rcc>
  <rcc rId="26720" sId="3">
    <oc r="D21">
      <v>12445</v>
    </oc>
    <nc r="D21">
      <v>12620</v>
    </nc>
  </rcc>
  <rcc rId="26721" sId="3">
    <oc r="D22">
      <v>12615</v>
    </oc>
    <nc r="D22">
      <v>12730</v>
    </nc>
  </rcc>
  <rcc rId="26722" sId="3">
    <oc r="D23">
      <v>37750</v>
    </oc>
    <nc r="D23">
      <v>37820</v>
    </nc>
  </rcc>
  <rcc rId="26723" sId="3">
    <oc r="D24">
      <v>52430</v>
    </oc>
    <nc r="D24">
      <v>52785</v>
    </nc>
  </rcc>
  <rcc rId="26724" sId="3">
    <oc r="D25">
      <v>11640</v>
    </oc>
    <nc r="D25">
      <v>11720</v>
    </nc>
  </rcc>
  <rcc rId="26725" sId="3">
    <oc r="D27">
      <v>25825</v>
    </oc>
    <nc r="D27">
      <v>27520</v>
    </nc>
  </rcc>
  <rcc rId="26726" sId="3">
    <oc r="D28">
      <v>30450</v>
    </oc>
    <nc r="D28">
      <v>30715</v>
    </nc>
  </rcc>
  <rcc rId="26727" sId="3">
    <oc r="D29">
      <v>31095</v>
    </oc>
    <nc r="D29">
      <v>31260</v>
    </nc>
  </rcc>
  <rcc rId="26728" sId="3">
    <oc r="D30">
      <v>28890</v>
    </oc>
    <nc r="D30">
      <v>29245</v>
    </nc>
  </rcc>
  <rcc rId="26729" sId="3">
    <oc r="D31">
      <v>61755</v>
    </oc>
    <nc r="D31">
      <v>62315</v>
    </nc>
  </rcc>
  <rcc rId="26730" sId="3">
    <oc r="E7">
      <v>12790</v>
    </oc>
    <nc r="E7"/>
  </rcc>
  <rcc rId="26731" sId="3">
    <oc r="E8">
      <v>540</v>
    </oc>
    <nc r="E8"/>
  </rcc>
  <rcc rId="26732" sId="3">
    <oc r="E9">
      <v>14730</v>
    </oc>
    <nc r="E9"/>
  </rcc>
  <rcc rId="26733" sId="3">
    <oc r="E10">
      <v>13130</v>
    </oc>
    <nc r="E10"/>
  </rcc>
  <rcc rId="26734" sId="3">
    <oc r="E11">
      <v>880</v>
    </oc>
    <nc r="E11"/>
  </rcc>
  <rcc rId="26735" sId="3">
    <oc r="E12">
      <v>28470</v>
    </oc>
    <nc r="E12"/>
  </rcc>
  <rcc rId="26736" sId="3">
    <oc r="E13">
      <v>10205</v>
    </oc>
    <nc r="E13"/>
  </rcc>
  <rcc rId="26737" sId="3">
    <oc r="E14">
      <v>17530</v>
    </oc>
    <nc r="E14"/>
  </rcc>
  <rcc rId="26738" sId="3">
    <oc r="E15">
      <v>2920</v>
    </oc>
    <nc r="E15"/>
  </rcc>
  <rcc rId="26739" sId="3">
    <oc r="E16">
      <v>76875</v>
    </oc>
    <nc r="E16"/>
  </rcc>
  <rcc rId="26740" sId="3">
    <oc r="E17">
      <v>38835</v>
    </oc>
    <nc r="E17"/>
  </rcc>
  <rcc rId="26741" sId="3">
    <oc r="E18">
      <v>14675</v>
    </oc>
    <nc r="E18"/>
  </rcc>
  <rcc rId="26742" sId="3">
    <oc r="E19">
      <v>150680</v>
    </oc>
    <nc r="E19"/>
  </rcc>
  <rcc rId="26743" sId="3">
    <oc r="E20">
      <v>5965</v>
    </oc>
    <nc r="E20"/>
  </rcc>
  <rcc rId="26744" sId="3">
    <oc r="E21">
      <v>12620</v>
    </oc>
    <nc r="E21"/>
  </rcc>
  <rcc rId="26745" sId="3">
    <oc r="E22">
      <v>12730</v>
    </oc>
    <nc r="E22"/>
  </rcc>
  <rcc rId="26746" sId="3">
    <oc r="E23">
      <v>37820</v>
    </oc>
    <nc r="E23"/>
  </rcc>
  <rcc rId="26747" sId="3">
    <oc r="E24">
      <v>52785</v>
    </oc>
    <nc r="E24"/>
  </rcc>
  <rcc rId="26748" sId="3">
    <oc r="E25">
      <v>11720</v>
    </oc>
    <nc r="E25"/>
  </rcc>
  <rcc rId="26749" sId="3">
    <oc r="E26">
      <v>15</v>
    </oc>
    <nc r="E26"/>
  </rcc>
  <rcc rId="26750" sId="3">
    <oc r="E27">
      <v>27520</v>
    </oc>
    <nc r="E27"/>
  </rcc>
  <rcc rId="26751" sId="3">
    <oc r="E28">
      <v>30715</v>
    </oc>
    <nc r="E28"/>
  </rcc>
  <rcc rId="26752" sId="3">
    <oc r="E29">
      <v>31260</v>
    </oc>
    <nc r="E29"/>
  </rcc>
  <rcc rId="26753" sId="3">
    <oc r="E30">
      <v>29245</v>
    </oc>
    <nc r="E30"/>
  </rcc>
  <rcc rId="26754" sId="3">
    <oc r="E31">
      <v>62315</v>
    </oc>
    <nc r="E31"/>
  </rcc>
  <rcc rId="26755" sId="2">
    <oc r="E2" t="inlineStr">
      <is>
        <t>Март</t>
      </is>
    </oc>
    <nc r="E2" t="inlineStr">
      <is>
        <t>Апрель</t>
      </is>
    </nc>
  </rcc>
  <rcc rId="26756" sId="2">
    <oc r="D6">
      <v>995</v>
    </oc>
    <nc r="D6">
      <v>1040</v>
    </nc>
  </rcc>
  <rcc rId="26757" sId="2">
    <oc r="D7">
      <v>22460</v>
    </oc>
    <nc r="D7">
      <v>22595</v>
    </nc>
  </rcc>
  <rcc rId="26758" sId="2">
    <oc r="D8">
      <v>19520</v>
    </oc>
    <nc r="D8">
      <v>19615</v>
    </nc>
  </rcc>
  <rcc rId="26759" sId="2">
    <oc r="D9">
      <v>23345</v>
    </oc>
    <nc r="D9">
      <v>23395</v>
    </nc>
  </rcc>
  <rcc rId="26760" sId="2" odxf="1" dxf="1">
    <oc r="D10">
      <v>108975</v>
    </oc>
    <nc r="D10">
      <v>109620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761" sId="2">
    <oc r="D11">
      <v>26230</v>
    </oc>
    <nc r="D11">
      <v>26345</v>
    </nc>
  </rcc>
  <rcc rId="26762" sId="2">
    <oc r="D12">
      <v>19910</v>
    </oc>
    <nc r="D12">
      <v>20015</v>
    </nc>
  </rcc>
  <rcc rId="26763" sId="2">
    <oc r="D13">
      <v>28195</v>
    </oc>
    <nc r="D13">
      <v>28685</v>
    </nc>
  </rcc>
  <rcc rId="26764" sId="2">
    <oc r="D14">
      <v>20585</v>
    </oc>
    <nc r="D14">
      <v>20760</v>
    </nc>
  </rcc>
  <rcc rId="26765" sId="2">
    <oc r="D15">
      <v>38885</v>
    </oc>
    <nc r="D15">
      <v>39210</v>
    </nc>
  </rcc>
  <rcc rId="26766" sId="2">
    <oc r="D16">
      <v>43270</v>
    </oc>
    <nc r="D16">
      <v>43305</v>
    </nc>
  </rcc>
  <rcc rId="26767" sId="2">
    <oc r="D17">
      <v>32245</v>
    </oc>
    <nc r="D17">
      <v>32605</v>
    </nc>
  </rcc>
  <rcc rId="26768" sId="2">
    <oc r="D18">
      <v>15590</v>
    </oc>
    <nc r="D18">
      <v>15795</v>
    </nc>
  </rcc>
  <rcc rId="26769" sId="2">
    <oc r="D19">
      <v>2330</v>
    </oc>
    <nc r="D19">
      <v>2390</v>
    </nc>
  </rcc>
  <rcc rId="26770" sId="2">
    <oc r="D20">
      <v>2060</v>
    </oc>
    <nc r="D20">
      <v>2165</v>
    </nc>
  </rcc>
  <rcc rId="26771" sId="2">
    <oc r="D21">
      <v>26400</v>
    </oc>
    <nc r="D21">
      <v>26825</v>
    </nc>
  </rcc>
  <rcc rId="26772" sId="2">
    <oc r="D22">
      <v>6385</v>
    </oc>
    <nc r="D22">
      <v>6560</v>
    </nc>
  </rcc>
  <rcc rId="26773" sId="2">
    <oc r="D23">
      <v>305</v>
    </oc>
    <nc r="D23">
      <v>420</v>
    </nc>
  </rcc>
  <rcc rId="26774" sId="2">
    <oc r="D24">
      <v>7185</v>
    </oc>
    <nc r="D24">
      <v>7395</v>
    </nc>
  </rcc>
  <rcc rId="26775" sId="2">
    <oc r="D25">
      <v>13660</v>
    </oc>
    <nc r="D25">
      <v>13810</v>
    </nc>
  </rcc>
  <rcc rId="26776" sId="2">
    <oc r="D26">
      <v>12260</v>
    </oc>
    <nc r="D26">
      <v>12470</v>
    </nc>
  </rcc>
  <rcc rId="26777" sId="2">
    <oc r="D27">
      <v>49080</v>
    </oc>
    <nc r="D27">
      <v>49240</v>
    </nc>
  </rcc>
  <rcc rId="26778" sId="2">
    <oc r="D28">
      <v>11570</v>
    </oc>
    <nc r="D28">
      <v>11675</v>
    </nc>
  </rcc>
  <rcc rId="26779" sId="2">
    <oc r="D29">
      <v>58865</v>
    </oc>
    <nc r="D29">
      <v>60540</v>
    </nc>
  </rcc>
  <rcc rId="26780" sId="2">
    <oc r="D30">
      <v>7385</v>
    </oc>
    <nc r="D30">
      <v>7585</v>
    </nc>
  </rcc>
  <rcc rId="26781" sId="2">
    <oc r="D31">
      <v>2305</v>
    </oc>
    <nc r="D31">
      <v>2345</v>
    </nc>
  </rcc>
  <rcc rId="26782" sId="2">
    <oc r="D32">
      <v>24815</v>
    </oc>
    <nc r="D32">
      <v>24960</v>
    </nc>
  </rcc>
  <rcc rId="26783" sId="2">
    <oc r="D34">
      <v>46035</v>
    </oc>
    <nc r="D34">
      <v>46345</v>
    </nc>
  </rcc>
  <rcc rId="26784" sId="2">
    <oc r="D35">
      <v>55415</v>
    </oc>
    <nc r="D35">
      <v>55580</v>
    </nc>
  </rcc>
  <rcc rId="26785" sId="2">
    <oc r="D36">
      <v>13485</v>
    </oc>
    <nc r="D36">
      <v>13625</v>
    </nc>
  </rcc>
  <rcc rId="26786" sId="2">
    <oc r="D37">
      <v>34715</v>
    </oc>
    <nc r="D37">
      <v>34965</v>
    </nc>
  </rcc>
  <rcc rId="26787" sId="2">
    <oc r="D38">
      <v>39575</v>
    </oc>
    <nc r="D38">
      <v>40105</v>
    </nc>
  </rcc>
  <rcc rId="26788" sId="2">
    <oc r="D39">
      <v>29905</v>
    </oc>
    <nc r="D39">
      <v>30175</v>
    </nc>
  </rcc>
  <rcc rId="26789" sId="2">
    <oc r="D40">
      <v>28490</v>
    </oc>
    <nc r="D40">
      <v>28725</v>
    </nc>
  </rcc>
  <rcc rId="26790" sId="2">
    <oc r="D41">
      <v>29905</v>
    </oc>
    <nc r="D41">
      <v>30180</v>
    </nc>
  </rcc>
  <rcc rId="26791" sId="2">
    <oc r="D42">
      <v>30735</v>
    </oc>
    <nc r="D42">
      <v>30880</v>
    </nc>
  </rcc>
  <rcc rId="26792" sId="2">
    <oc r="D43">
      <v>5435</v>
    </oc>
    <nc r="D43">
      <v>5610</v>
    </nc>
  </rcc>
  <rcc rId="26793" sId="2">
    <oc r="D44">
      <v>32425</v>
    </oc>
    <nc r="D44">
      <v>32690</v>
    </nc>
  </rcc>
  <rcc rId="26794" sId="2">
    <oc r="D45">
      <v>21550</v>
    </oc>
    <nc r="D45">
      <v>21925</v>
    </nc>
  </rcc>
  <rcc rId="26795" sId="2">
    <oc r="D46">
      <v>40690</v>
    </oc>
    <nc r="D46">
      <v>41045</v>
    </nc>
  </rcc>
  <rcc rId="26796" sId="2">
    <oc r="D47">
      <v>51400</v>
    </oc>
    <nc r="D47">
      <v>51705</v>
    </nc>
  </rcc>
  <rcc rId="26797" sId="2">
    <oc r="D48">
      <v>41335</v>
    </oc>
    <nc r="D48">
      <v>41455</v>
    </nc>
  </rcc>
  <rcc rId="26798" sId="2">
    <oc r="D49">
      <v>88110</v>
    </oc>
    <nc r="D49">
      <v>88425</v>
    </nc>
  </rcc>
  <rcc rId="26799" sId="2">
    <oc r="D50">
      <v>74955</v>
    </oc>
    <nc r="D50">
      <v>75660</v>
    </nc>
  </rcc>
  <rcc rId="26800" sId="2">
    <oc r="D51">
      <v>9050</v>
    </oc>
    <nc r="D51">
      <v>9180</v>
    </nc>
  </rcc>
  <rcc rId="26801" sId="2">
    <oc r="D52">
      <v>10925</v>
    </oc>
    <nc r="D52">
      <v>11025</v>
    </nc>
  </rcc>
  <rcc rId="26802" sId="2">
    <oc r="D53">
      <v>19780</v>
    </oc>
    <nc r="D53">
      <v>20035</v>
    </nc>
  </rcc>
  <rcc rId="26803" sId="2">
    <oc r="D54">
      <v>10690</v>
    </oc>
    <nc r="D54">
      <v>10805</v>
    </nc>
  </rcc>
  <rcc rId="26804" sId="2">
    <oc r="D55">
      <v>44335</v>
    </oc>
    <nc r="D55">
      <v>44455</v>
    </nc>
  </rcc>
  <rcc rId="26805" sId="2">
    <oc r="D56">
      <v>10670</v>
    </oc>
    <nc r="D56">
      <v>10755</v>
    </nc>
  </rcc>
  <rcc rId="26806" sId="2">
    <oc r="D58">
      <v>22640</v>
    </oc>
    <nc r="D58">
      <v>22815</v>
    </nc>
  </rcc>
  <rcc rId="26807" sId="2">
    <oc r="D59">
      <v>22185</v>
    </oc>
    <nc r="D59">
      <v>22380</v>
    </nc>
  </rcc>
  <rcc rId="26808" sId="2">
    <oc r="D60">
      <v>12690</v>
    </oc>
    <nc r="D60">
      <v>12845</v>
    </nc>
  </rcc>
  <rcc rId="26809" sId="2">
    <oc r="D61">
      <v>69750</v>
    </oc>
    <nc r="D61">
      <v>69935</v>
    </nc>
  </rcc>
  <rcc rId="26810" sId="2">
    <oc r="D62">
      <v>13380</v>
    </oc>
    <nc r="D62">
      <v>13475</v>
    </nc>
  </rcc>
  <rcc rId="26811" sId="2">
    <oc r="D63">
      <v>2110</v>
    </oc>
    <nc r="D63">
      <v>2115</v>
    </nc>
  </rcc>
  <rcc rId="26812" sId="2">
    <oc r="D64">
      <v>19990</v>
    </oc>
    <nc r="D64">
      <v>20095</v>
    </nc>
  </rcc>
  <rcc rId="26813" sId="2">
    <oc r="D65">
      <v>63640</v>
    </oc>
    <nc r="D65">
      <v>64235</v>
    </nc>
  </rcc>
  <rcc rId="26814" sId="2">
    <oc r="D66">
      <v>29345</v>
    </oc>
    <nc r="D66">
      <v>29395</v>
    </nc>
  </rcc>
  <rcc rId="26815" sId="2">
    <oc r="D67">
      <v>7420</v>
    </oc>
    <nc r="D67">
      <v>7505</v>
    </nc>
  </rcc>
  <rcc rId="26816" sId="2">
    <oc r="D68">
      <v>25970</v>
    </oc>
    <nc r="D68">
      <v>26155</v>
    </nc>
  </rcc>
  <rcc rId="26817" sId="2">
    <oc r="D69">
      <v>54200</v>
    </oc>
    <nc r="D69">
      <v>54395</v>
    </nc>
  </rcc>
  <rcc rId="26818" sId="2">
    <oc r="D70">
      <v>85265</v>
    </oc>
    <nc r="D70">
      <v>85565</v>
    </nc>
  </rcc>
  <rcc rId="26819" sId="2">
    <oc r="D71">
      <v>36230</v>
    </oc>
    <nc r="D71">
      <v>36365</v>
    </nc>
  </rcc>
  <rcc rId="26820" sId="2">
    <oc r="D72">
      <v>5255</v>
    </oc>
    <nc r="D72">
      <v>5450</v>
    </nc>
  </rcc>
  <rcc rId="26821" sId="2">
    <oc r="D73">
      <v>54295</v>
    </oc>
    <nc r="D73">
      <v>54915</v>
    </nc>
  </rcc>
  <rcc rId="26822" sId="2">
    <oc r="D74">
      <v>9210</v>
    </oc>
    <nc r="D74">
      <v>9365</v>
    </nc>
  </rcc>
  <rcc rId="26823" sId="2">
    <oc r="D76">
      <v>25465</v>
    </oc>
    <nc r="D76">
      <v>25600</v>
    </nc>
  </rcc>
  <rcc rId="26824" sId="2">
    <oc r="D77">
      <v>17090</v>
    </oc>
    <nc r="D77">
      <v>17450</v>
    </nc>
  </rcc>
  <rcc rId="26825" sId="2">
    <oc r="D78">
      <v>35460</v>
    </oc>
    <nc r="D78">
      <v>35750</v>
    </nc>
  </rcc>
  <rcc rId="26826" sId="2">
    <oc r="D79">
      <v>7325</v>
    </oc>
    <nc r="D79">
      <v>7425</v>
    </nc>
  </rcc>
  <rcc rId="26827" sId="2">
    <oc r="D80">
      <v>27870</v>
    </oc>
    <nc r="D80">
      <v>27970</v>
    </nc>
  </rcc>
  <rcc rId="26828" sId="2">
    <oc r="D81">
      <v>9640</v>
    </oc>
    <nc r="D81">
      <v>9785</v>
    </nc>
  </rcc>
  <rcc rId="26829" sId="2">
    <oc r="D83">
      <v>7335</v>
    </oc>
    <nc r="D83">
      <v>7435</v>
    </nc>
  </rcc>
  <rcc rId="26830" sId="2">
    <oc r="D84">
      <v>11680</v>
    </oc>
    <nc r="D84">
      <v>11820</v>
    </nc>
  </rcc>
  <rcc rId="26831" sId="2">
    <oc r="D85">
      <v>9000</v>
    </oc>
    <nc r="D85">
      <v>9160</v>
    </nc>
  </rcc>
  <rcc rId="26832" sId="2">
    <oc r="D86">
      <v>35615</v>
    </oc>
    <nc r="D86">
      <v>36245</v>
    </nc>
  </rcc>
  <rcc rId="26833" sId="2">
    <oc r="D87">
      <v>35165</v>
    </oc>
    <nc r="D87">
      <v>35305</v>
    </nc>
  </rcc>
  <rcc rId="26834" sId="2">
    <oc r="D88">
      <v>18585</v>
    </oc>
    <nc r="D88">
      <v>18675</v>
    </nc>
  </rcc>
  <rcc rId="26835" sId="2">
    <oc r="D89">
      <v>67195</v>
    </oc>
    <nc r="D89">
      <v>67375</v>
    </nc>
  </rcc>
  <rcc rId="26836" sId="2">
    <oc r="D90">
      <v>59675</v>
    </oc>
    <nc r="D90">
      <v>59960</v>
    </nc>
  </rcc>
  <rcc rId="26837" sId="2">
    <oc r="D91">
      <v>12580</v>
    </oc>
    <nc r="D91">
      <v>12785</v>
    </nc>
  </rcc>
  <rcc rId="26838" sId="2">
    <oc r="D92">
      <v>12060</v>
    </oc>
    <nc r="D92">
      <v>12210</v>
    </nc>
  </rcc>
  <rcc rId="26839" sId="2">
    <oc r="D94">
      <v>35660</v>
    </oc>
    <nc r="D94">
      <v>35935</v>
    </nc>
  </rcc>
  <rcc rId="26840" sId="2">
    <oc r="D95">
      <v>13655</v>
    </oc>
    <nc r="D95">
      <v>13750</v>
    </nc>
  </rcc>
  <rcc rId="26841" sId="2">
    <oc r="D96">
      <v>40810</v>
    </oc>
    <nc r="D96">
      <v>40975</v>
    </nc>
  </rcc>
  <rcc rId="26842" sId="2">
    <oc r="D97">
      <v>24370</v>
    </oc>
    <nc r="D97">
      <v>24475</v>
    </nc>
  </rcc>
  <rcc rId="26843" sId="2">
    <oc r="D98">
      <v>9520</v>
    </oc>
    <nc r="D98">
      <v>9725</v>
    </nc>
  </rcc>
  <rcc rId="26844" sId="2">
    <oc r="D99">
      <v>12235</v>
    </oc>
    <nc r="D99">
      <v>12315</v>
    </nc>
  </rcc>
  <rcc rId="26845" sId="2">
    <oc r="D100">
      <v>4620</v>
    </oc>
    <nc r="D100">
      <v>4750</v>
    </nc>
  </rcc>
  <rcc rId="26846" sId="2">
    <oc r="D101">
      <v>12950</v>
    </oc>
    <nc r="D101">
      <v>13155</v>
    </nc>
  </rcc>
  <rcc rId="26847" sId="2">
    <oc r="D102">
      <v>51425</v>
    </oc>
    <nc r="D102">
      <v>51650</v>
    </nc>
  </rcc>
  <rcc rId="26848" sId="2">
    <oc r="D103">
      <v>6240</v>
    </oc>
    <nc r="D103">
      <v>6300</v>
    </nc>
  </rcc>
  <rcc rId="26849" sId="2">
    <oc r="D104">
      <v>21470</v>
    </oc>
    <nc r="D104">
      <v>21675</v>
    </nc>
  </rcc>
  <rcc rId="26850" sId="2">
    <oc r="D105">
      <v>20525</v>
    </oc>
    <nc r="D105">
      <v>20575</v>
    </nc>
  </rcc>
  <rcc rId="26851" sId="2">
    <oc r="D106">
      <v>88915</v>
    </oc>
    <nc r="D106">
      <v>89925</v>
    </nc>
  </rcc>
  <rcc rId="26852" sId="2">
    <oc r="D108">
      <v>29440</v>
    </oc>
    <nc r="D108">
      <v>29710</v>
    </nc>
  </rcc>
  <rcc rId="26853" sId="2">
    <oc r="D109">
      <v>19470</v>
    </oc>
    <nc r="D109">
      <v>19825</v>
    </nc>
  </rcc>
  <rcc rId="26854" sId="2">
    <oc r="D110">
      <v>9365</v>
    </oc>
    <nc r="D110">
      <v>9665</v>
    </nc>
  </rcc>
  <rcc rId="26855" sId="2">
    <oc r="D111">
      <v>23405</v>
    </oc>
    <nc r="D111">
      <v>23515</v>
    </nc>
  </rcc>
  <rcc rId="26856" sId="2">
    <oc r="D113">
      <v>55715</v>
    </oc>
    <nc r="D113">
      <v>55955</v>
    </nc>
  </rcc>
  <rcc rId="26857" sId="2">
    <oc r="D114">
      <v>15095</v>
    </oc>
    <nc r="D114">
      <v>15225</v>
    </nc>
  </rcc>
  <rcc rId="26858" sId="2">
    <oc r="D115">
      <v>47760</v>
    </oc>
    <nc r="D115">
      <v>47905</v>
    </nc>
  </rcc>
  <rcc rId="26859" sId="2">
    <oc r="D116">
      <v>20235</v>
    </oc>
    <nc r="D116">
      <v>20380</v>
    </nc>
  </rcc>
  <rcc rId="26860" sId="2">
    <oc r="D117">
      <v>7840</v>
    </oc>
    <nc r="D117">
      <v>7975</v>
    </nc>
  </rcc>
  <rcc rId="26861" sId="2">
    <oc r="E6">
      <v>1040</v>
    </oc>
    <nc r="E6"/>
  </rcc>
  <rcc rId="26862" sId="2">
    <oc r="E7">
      <v>22595</v>
    </oc>
    <nc r="E7"/>
  </rcc>
  <rcc rId="26863" sId="2">
    <oc r="E8">
      <v>19615</v>
    </oc>
    <nc r="E8"/>
  </rcc>
  <rcc rId="26864" sId="2">
    <oc r="E9">
      <v>23395</v>
    </oc>
    <nc r="E9"/>
  </rcc>
  <rcc rId="26865" sId="2">
    <oc r="E10">
      <v>109620</v>
    </oc>
    <nc r="E10"/>
  </rcc>
  <rcc rId="26866" sId="2">
    <oc r="E11">
      <v>26345</v>
    </oc>
    <nc r="E11"/>
  </rcc>
  <rcc rId="26867" sId="2">
    <oc r="E12">
      <v>20015</v>
    </oc>
    <nc r="E12"/>
  </rcc>
  <rcc rId="26868" sId="2">
    <oc r="E13">
      <v>28685</v>
    </oc>
    <nc r="E13"/>
  </rcc>
  <rcc rId="26869" sId="2">
    <oc r="E14">
      <v>20760</v>
    </oc>
    <nc r="E14"/>
  </rcc>
  <rcc rId="26870" sId="2">
    <oc r="E15">
      <v>39210</v>
    </oc>
    <nc r="E15"/>
  </rcc>
  <rcc rId="26871" sId="2">
    <oc r="E16">
      <v>43305</v>
    </oc>
    <nc r="E16"/>
  </rcc>
  <rcc rId="26872" sId="2">
    <oc r="E17">
      <v>32605</v>
    </oc>
    <nc r="E17"/>
  </rcc>
  <rcc rId="26873" sId="2">
    <oc r="E18">
      <v>15795</v>
    </oc>
    <nc r="E18"/>
  </rcc>
  <rcc rId="26874" sId="2">
    <oc r="E19">
      <v>2390</v>
    </oc>
    <nc r="E19"/>
  </rcc>
  <rcc rId="26875" sId="2">
    <oc r="E20">
      <v>2165</v>
    </oc>
    <nc r="E20"/>
  </rcc>
  <rcc rId="26876" sId="2">
    <oc r="E21">
      <v>26825</v>
    </oc>
    <nc r="E21"/>
  </rcc>
  <rcc rId="26877" sId="2">
    <oc r="E22">
      <v>6560</v>
    </oc>
    <nc r="E22"/>
  </rcc>
  <rcc rId="26878" sId="2">
    <oc r="E23">
      <v>420</v>
    </oc>
    <nc r="E23"/>
  </rcc>
  <rcc rId="26879" sId="2">
    <oc r="E24">
      <v>7395</v>
    </oc>
    <nc r="E24"/>
  </rcc>
  <rcc rId="26880" sId="2">
    <oc r="E25">
      <v>13810</v>
    </oc>
    <nc r="E25"/>
  </rcc>
  <rcc rId="26881" sId="2">
    <oc r="E26">
      <v>12470</v>
    </oc>
    <nc r="E26"/>
  </rcc>
  <rcc rId="26882" sId="2">
    <oc r="E27">
      <v>49240</v>
    </oc>
    <nc r="E27"/>
  </rcc>
  <rcc rId="26883" sId="2">
    <oc r="E28">
      <v>11675</v>
    </oc>
    <nc r="E28"/>
  </rcc>
  <rcc rId="26884" sId="2">
    <oc r="E29">
      <v>60540</v>
    </oc>
    <nc r="E29"/>
  </rcc>
  <rcc rId="26885" sId="2">
    <oc r="E30">
      <v>7585</v>
    </oc>
    <nc r="E30"/>
  </rcc>
  <rcc rId="26886" sId="2">
    <oc r="E31">
      <v>2345</v>
    </oc>
    <nc r="E31"/>
  </rcc>
  <rcc rId="26887" sId="2">
    <oc r="E32">
      <v>24960</v>
    </oc>
    <nc r="E32"/>
  </rcc>
  <rcc rId="26888" sId="2">
    <oc r="E34">
      <v>46345</v>
    </oc>
    <nc r="E34"/>
  </rcc>
  <rcc rId="26889" sId="2">
    <oc r="E35">
      <v>55580</v>
    </oc>
    <nc r="E35"/>
  </rcc>
  <rcc rId="26890" sId="2">
    <oc r="E36">
      <v>13625</v>
    </oc>
    <nc r="E36"/>
  </rcc>
  <rcc rId="26891" sId="2">
    <oc r="E37">
      <v>34965</v>
    </oc>
    <nc r="E37"/>
  </rcc>
  <rcc rId="26892" sId="2">
    <oc r="E38">
      <v>40105</v>
    </oc>
    <nc r="E38"/>
  </rcc>
  <rcc rId="26893" sId="2">
    <oc r="E39">
      <v>30175</v>
    </oc>
    <nc r="E39"/>
  </rcc>
  <rcc rId="26894" sId="2">
    <oc r="E40">
      <v>28725</v>
    </oc>
    <nc r="E40"/>
  </rcc>
  <rcc rId="26895" sId="2">
    <oc r="E41">
      <v>30180</v>
    </oc>
    <nc r="E41"/>
  </rcc>
  <rcc rId="26896" sId="2">
    <oc r="E42">
      <v>30880</v>
    </oc>
    <nc r="E42"/>
  </rcc>
  <rcc rId="26897" sId="2">
    <oc r="E43">
      <v>5610</v>
    </oc>
    <nc r="E43"/>
  </rcc>
  <rcc rId="26898" sId="2">
    <oc r="E44">
      <v>32690</v>
    </oc>
    <nc r="E44"/>
  </rcc>
  <rcc rId="26899" sId="2">
    <oc r="E45">
      <v>21925</v>
    </oc>
    <nc r="E45"/>
  </rcc>
  <rcc rId="26900" sId="2">
    <oc r="E46">
      <v>41045</v>
    </oc>
    <nc r="E46"/>
  </rcc>
  <rcc rId="26901" sId="2">
    <oc r="E47">
      <v>51705</v>
    </oc>
    <nc r="E47"/>
  </rcc>
  <rcc rId="26902" sId="2">
    <oc r="E48">
      <v>41455</v>
    </oc>
    <nc r="E48"/>
  </rcc>
  <rcc rId="26903" sId="2">
    <oc r="E49">
      <v>88425</v>
    </oc>
    <nc r="E49"/>
  </rcc>
  <rcc rId="26904" sId="2">
    <oc r="E50">
      <v>75660</v>
    </oc>
    <nc r="E50"/>
  </rcc>
  <rcc rId="26905" sId="2">
    <oc r="E51">
      <v>9180</v>
    </oc>
    <nc r="E51"/>
  </rcc>
  <rcc rId="26906" sId="2">
    <oc r="E52">
      <v>11025</v>
    </oc>
    <nc r="E52"/>
  </rcc>
  <rcc rId="26907" sId="2">
    <oc r="E53">
      <v>20035</v>
    </oc>
    <nc r="E53"/>
  </rcc>
  <rcc rId="26908" sId="2">
    <oc r="E54">
      <v>10805</v>
    </oc>
    <nc r="E54"/>
  </rcc>
  <rcc rId="26909" sId="2">
    <oc r="E55">
      <v>44455</v>
    </oc>
    <nc r="E55"/>
  </rcc>
  <rcc rId="26910" sId="2">
    <oc r="E56">
      <v>10755</v>
    </oc>
    <nc r="E56"/>
  </rcc>
  <rcc rId="26911" sId="2">
    <oc r="E57">
      <v>83670</v>
    </oc>
    <nc r="E57"/>
  </rcc>
  <rcc rId="26912" sId="2">
    <oc r="E58">
      <v>22815</v>
    </oc>
    <nc r="E58"/>
  </rcc>
  <rcc rId="26913" sId="2">
    <oc r="E59">
      <v>22380</v>
    </oc>
    <nc r="E59"/>
  </rcc>
  <rcc rId="26914" sId="2">
    <oc r="E60">
      <v>12845</v>
    </oc>
    <nc r="E60"/>
  </rcc>
  <rcc rId="26915" sId="2">
    <oc r="E61">
      <v>69935</v>
    </oc>
    <nc r="E61"/>
  </rcc>
  <rcc rId="26916" sId="2">
    <oc r="E62">
      <v>13475</v>
    </oc>
    <nc r="E62"/>
  </rcc>
  <rcc rId="26917" sId="2">
    <oc r="E63">
      <v>2115</v>
    </oc>
    <nc r="E63"/>
  </rcc>
  <rcc rId="26918" sId="2">
    <oc r="E64">
      <v>20095</v>
    </oc>
    <nc r="E64"/>
  </rcc>
  <rcc rId="26919" sId="2">
    <oc r="E65">
      <v>64235</v>
    </oc>
    <nc r="E65"/>
  </rcc>
  <rcc rId="26920" sId="2">
    <oc r="E66">
      <v>29395</v>
    </oc>
    <nc r="E66"/>
  </rcc>
  <rcc rId="26921" sId="2">
    <oc r="E67">
      <v>7505</v>
    </oc>
    <nc r="E67"/>
  </rcc>
  <rcc rId="26922" sId="2">
    <oc r="E68">
      <v>26155</v>
    </oc>
    <nc r="E68"/>
  </rcc>
  <rcc rId="26923" sId="2">
    <oc r="E69">
      <v>54395</v>
    </oc>
    <nc r="E69"/>
  </rcc>
  <rcc rId="26924" sId="2">
    <oc r="E70">
      <v>85565</v>
    </oc>
    <nc r="E70"/>
  </rcc>
  <rcc rId="26925" sId="2">
    <oc r="E71">
      <v>36365</v>
    </oc>
    <nc r="E71"/>
  </rcc>
  <rcc rId="26926" sId="2">
    <oc r="E72">
      <v>5450</v>
    </oc>
    <nc r="E72"/>
  </rcc>
  <rcc rId="26927" sId="2">
    <oc r="E73">
      <v>54915</v>
    </oc>
    <nc r="E73"/>
  </rcc>
  <rcc rId="26928" sId="2">
    <oc r="E74">
      <v>9365</v>
    </oc>
    <nc r="E74"/>
  </rcc>
  <rcc rId="26929" sId="2">
    <oc r="E75">
      <v>270</v>
    </oc>
    <nc r="E75"/>
  </rcc>
  <rcc rId="26930" sId="2">
    <oc r="E76">
      <v>25600</v>
    </oc>
    <nc r="E76"/>
  </rcc>
  <rcc rId="26931" sId="2">
    <oc r="E77">
      <v>17450</v>
    </oc>
    <nc r="E77"/>
  </rcc>
  <rcc rId="26932" sId="2">
    <oc r="E78">
      <v>35750</v>
    </oc>
    <nc r="E78"/>
  </rcc>
  <rcc rId="26933" sId="2">
    <oc r="E79">
      <v>7425</v>
    </oc>
    <nc r="E79"/>
  </rcc>
  <rcc rId="26934" sId="2">
    <oc r="E80">
      <v>27970</v>
    </oc>
    <nc r="E80"/>
  </rcc>
  <rcc rId="26935" sId="2">
    <oc r="E81">
      <v>9785</v>
    </oc>
    <nc r="E81"/>
  </rcc>
  <rcc rId="26936" sId="2">
    <oc r="E83">
      <v>7435</v>
    </oc>
    <nc r="E83"/>
  </rcc>
  <rcc rId="26937" sId="2">
    <oc r="E84">
      <v>11820</v>
    </oc>
    <nc r="E84"/>
  </rcc>
  <rcc rId="26938" sId="2">
    <oc r="E85">
      <v>9160</v>
    </oc>
    <nc r="E85"/>
  </rcc>
  <rcc rId="26939" sId="2">
    <oc r="E86">
      <v>36245</v>
    </oc>
    <nc r="E86"/>
  </rcc>
  <rcc rId="26940" sId="2">
    <oc r="E87">
      <v>35305</v>
    </oc>
    <nc r="E87"/>
  </rcc>
  <rcc rId="26941" sId="2">
    <oc r="E88">
      <v>18675</v>
    </oc>
    <nc r="E88"/>
  </rcc>
  <rcc rId="26942" sId="2">
    <oc r="E89">
      <v>67375</v>
    </oc>
    <nc r="E89"/>
  </rcc>
  <rcc rId="26943" sId="2">
    <oc r="E90">
      <v>59960</v>
    </oc>
    <nc r="E90"/>
  </rcc>
  <rcc rId="26944" sId="2">
    <oc r="E91">
      <v>12785</v>
    </oc>
    <nc r="E91"/>
  </rcc>
  <rcc rId="26945" sId="2">
    <oc r="E92">
      <v>12210</v>
    </oc>
    <nc r="E92"/>
  </rcc>
  <rcc rId="26946" sId="2">
    <oc r="E93">
      <v>655</v>
    </oc>
    <nc r="E93"/>
  </rcc>
  <rcc rId="26947" sId="2">
    <oc r="E94">
      <v>35935</v>
    </oc>
    <nc r="E94"/>
  </rcc>
  <rcc rId="26948" sId="2">
    <oc r="E95">
      <v>13750</v>
    </oc>
    <nc r="E95"/>
  </rcc>
  <rcc rId="26949" sId="2">
    <oc r="E96">
      <v>40975</v>
    </oc>
    <nc r="E96"/>
  </rcc>
  <rcc rId="26950" sId="2">
    <oc r="E97">
      <v>24475</v>
    </oc>
    <nc r="E97"/>
  </rcc>
  <rcc rId="26951" sId="2">
    <oc r="E98">
      <v>9725</v>
    </oc>
    <nc r="E98"/>
  </rcc>
  <rcc rId="26952" sId="2">
    <oc r="E99">
      <v>12315</v>
    </oc>
    <nc r="E99"/>
  </rcc>
  <rcc rId="26953" sId="2">
    <oc r="E100">
      <v>4750</v>
    </oc>
    <nc r="E100"/>
  </rcc>
  <rcc rId="26954" sId="2">
    <oc r="E101">
      <v>13155</v>
    </oc>
    <nc r="E101"/>
  </rcc>
  <rcc rId="26955" sId="2">
    <oc r="E102">
      <v>51650</v>
    </oc>
    <nc r="E102"/>
  </rcc>
  <rcc rId="26956" sId="2">
    <oc r="E103">
      <v>6300</v>
    </oc>
    <nc r="E103"/>
  </rcc>
  <rcc rId="26957" sId="2">
    <oc r="E104">
      <v>21675</v>
    </oc>
    <nc r="E104"/>
  </rcc>
  <rcc rId="26958" sId="2">
    <oc r="E105">
      <v>20575</v>
    </oc>
    <nc r="E105"/>
  </rcc>
  <rcc rId="26959" sId="2">
    <oc r="E106">
      <v>89925</v>
    </oc>
    <nc r="E106"/>
  </rcc>
  <rcc rId="26960" sId="2">
    <oc r="E107">
      <v>11055</v>
    </oc>
    <nc r="E107"/>
  </rcc>
  <rcc rId="26961" sId="2">
    <oc r="E108">
      <v>29710</v>
    </oc>
    <nc r="E108"/>
  </rcc>
  <rcc rId="26962" sId="2">
    <oc r="E109">
      <v>19825</v>
    </oc>
    <nc r="E109"/>
  </rcc>
  <rcc rId="26963" sId="2">
    <oc r="E110">
      <v>9665</v>
    </oc>
    <nc r="E110"/>
  </rcc>
  <rcc rId="26964" sId="2">
    <oc r="E111">
      <v>23515</v>
    </oc>
    <nc r="E111"/>
  </rcc>
  <rcc rId="26965" sId="2">
    <oc r="E112">
      <v>16720</v>
    </oc>
    <nc r="E112"/>
  </rcc>
  <rcc rId="26966" sId="2">
    <oc r="E113">
      <v>55955</v>
    </oc>
    <nc r="E113"/>
  </rcc>
  <rcc rId="26967" sId="2">
    <oc r="E114">
      <v>15225</v>
    </oc>
    <nc r="E114"/>
  </rcc>
  <rcc rId="26968" sId="2">
    <oc r="E115">
      <v>47905</v>
    </oc>
    <nc r="E115"/>
  </rcc>
  <rcc rId="26969" sId="2">
    <oc r="E116">
      <v>20380</v>
    </oc>
    <nc r="E116"/>
  </rcc>
  <rcc rId="26970" sId="2">
    <oc r="E117">
      <v>7975</v>
    </oc>
    <nc r="E117"/>
  </rcc>
  <rcc rId="26971" sId="16">
    <oc r="F1" t="inlineStr">
      <is>
        <t>Март</t>
      </is>
    </oc>
    <nc r="F1" t="inlineStr">
      <is>
        <t>Апрель</t>
      </is>
    </nc>
  </rcc>
  <rcc rId="26972" sId="16" numFmtId="19">
    <oc r="D2">
      <v>44978</v>
    </oc>
    <nc r="D2">
      <v>45008</v>
    </nc>
  </rcc>
  <rcc rId="26973" sId="16" numFmtId="19">
    <oc r="E2">
      <v>45007</v>
    </oc>
    <nc r="E2">
      <v>45040</v>
    </nc>
  </rcc>
  <rcc rId="26974" sId="16">
    <oc r="D4">
      <v>857</v>
    </oc>
    <nc r="D4">
      <v>877</v>
    </nc>
  </rcc>
  <rcc rId="26975" sId="16">
    <oc r="D8">
      <v>717</v>
    </oc>
    <nc r="D8">
      <v>735</v>
    </nc>
  </rcc>
  <rcc rId="26976" sId="16">
    <oc r="D9">
      <v>1338</v>
    </oc>
    <nc r="D9">
      <v>1436</v>
    </nc>
  </rcc>
  <rcc rId="26977" sId="16">
    <oc r="D11">
      <v>26350</v>
    </oc>
    <nc r="D11">
      <v>26450</v>
    </nc>
  </rcc>
  <rcc rId="26978" sId="16">
    <oc r="D12">
      <v>16055</v>
    </oc>
    <nc r="D12">
      <v>16185</v>
    </nc>
  </rcc>
  <rcc rId="26979" sId="16">
    <oc r="D17">
      <v>25730</v>
    </oc>
    <nc r="D17">
      <v>26216</v>
    </nc>
  </rcc>
  <rcc rId="26980" sId="16">
    <oc r="D19">
      <v>19813</v>
    </oc>
    <nc r="D19">
      <v>19855</v>
    </nc>
  </rcc>
  <rcc rId="26981" sId="16">
    <oc r="D20">
      <v>40490</v>
    </oc>
    <nc r="D20">
      <v>40534</v>
    </nc>
  </rcc>
  <rcc rId="26982" sId="16">
    <oc r="D21">
      <v>605</v>
    </oc>
    <nc r="D21">
      <v>618</v>
    </nc>
  </rcc>
  <rcc rId="26983" sId="16">
    <oc r="D25">
      <v>73995</v>
    </oc>
    <nc r="D25">
      <v>74478</v>
    </nc>
  </rcc>
  <rcc rId="26984" sId="16">
    <oc r="D26">
      <v>13769</v>
    </oc>
    <nc r="D26">
      <v>14386</v>
    </nc>
  </rcc>
  <rcc rId="26985" sId="16">
    <oc r="E4">
      <v>877</v>
    </oc>
    <nc r="E4"/>
  </rcc>
  <rcc rId="26986" sId="16">
    <oc r="E7">
      <v>10326</v>
    </oc>
    <nc r="E7"/>
  </rcc>
  <rcc rId="26987" sId="16">
    <oc r="E8">
      <v>735</v>
    </oc>
    <nc r="E8"/>
  </rcc>
  <rcc rId="26988" sId="16">
    <oc r="E9">
      <v>1436</v>
    </oc>
    <nc r="E9"/>
  </rcc>
  <rcc rId="26989" sId="16">
    <oc r="E11">
      <v>26450</v>
    </oc>
    <nc r="E11"/>
  </rcc>
  <rcc rId="26990" sId="16">
    <oc r="E12">
      <v>16185</v>
    </oc>
    <nc r="E12"/>
  </rcc>
  <rcc rId="26991" sId="16">
    <oc r="E13">
      <v>24624</v>
    </oc>
    <nc r="E13"/>
  </rcc>
  <rcc rId="26992" sId="16">
    <oc r="E15">
      <v>1384</v>
    </oc>
    <nc r="E15"/>
  </rcc>
  <rcc rId="26993" sId="16">
    <oc r="E16">
      <v>8102</v>
    </oc>
    <nc r="E16"/>
  </rcc>
  <rcc rId="26994" sId="16">
    <oc r="E17">
      <v>26216</v>
    </oc>
    <nc r="E17"/>
  </rcc>
  <rcc rId="26995" sId="16">
    <oc r="E18">
      <v>1417</v>
    </oc>
    <nc r="E18"/>
  </rcc>
  <rcc rId="26996" sId="16">
    <oc r="E19">
      <v>19855</v>
    </oc>
    <nc r="E19"/>
  </rcc>
  <rcc rId="26997" sId="16">
    <oc r="E20">
      <v>40534</v>
    </oc>
    <nc r="E20"/>
  </rcc>
  <rcc rId="26998" sId="16">
    <oc r="E21">
      <v>618</v>
    </oc>
    <nc r="E21"/>
  </rcc>
  <rcc rId="26999" sId="16">
    <oc r="E24">
      <v>26753</v>
    </oc>
    <nc r="E24"/>
  </rcc>
  <rcc rId="27000" sId="16">
    <oc r="E25">
      <v>74478</v>
    </oc>
    <nc r="E25"/>
  </rcc>
  <rcc rId="27001" sId="16">
    <oc r="E26">
      <v>14386</v>
    </oc>
    <nc r="E26"/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12" sId="10">
    <oc r="A2" t="inlineStr">
      <is>
        <t>Март 2023 года</t>
      </is>
    </oc>
    <nc r="A2" t="inlineStr">
      <is>
        <t>Апрель 2023 года</t>
      </is>
    </nc>
  </rcc>
  <rcc rId="27013" sId="13">
    <oc r="A1" t="inlineStr">
      <is>
        <t>СПРАВОЧНАЯ ИНФОРМАЦИЯ потребление коммунальных услуг в здании по адресу г.Химки, ул.Лавочкина, д.13 март 2023г.</t>
      </is>
    </oc>
    <nc r="A1" t="inlineStr">
      <is>
        <t>СПРАВОЧНАЯ ИНФОРМАЦИЯ потребление коммунальных услуг в здании по адресу г.Химки, ул.Лавочкина, д.13 апрель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24" sId="1">
    <nc r="D8">
      <v>6940</v>
    </nc>
  </rcc>
  <rcc rId="27025" sId="1">
    <nc r="D9">
      <v>2896</v>
    </nc>
  </rcc>
  <rcc rId="27026" sId="1">
    <nc r="D10">
      <v>14221</v>
    </nc>
  </rcc>
  <rcc rId="27027" sId="1">
    <nc r="D11">
      <v>18743</v>
    </nc>
  </rcc>
  <rcc rId="27028" sId="1">
    <nc r="D12">
      <v>7599</v>
    </nc>
  </rcc>
  <rcc rId="27029" sId="1">
    <nc r="D14">
      <v>6841</v>
    </nc>
  </rcc>
  <rcc rId="27030" sId="1">
    <nc r="D15">
      <v>4964</v>
    </nc>
  </rcc>
  <rcc rId="27031" sId="1">
    <nc r="D16">
      <v>4169</v>
    </nc>
  </rcc>
  <rcc rId="27032" sId="1">
    <nc r="D17">
      <v>7472</v>
    </nc>
  </rcc>
  <rcc rId="27033" sId="1">
    <nc r="D18">
      <v>5934</v>
    </nc>
  </rcc>
  <rcc rId="27034" sId="1">
    <nc r="D20">
      <v>11657</v>
    </nc>
  </rcc>
  <rcc rId="27035" sId="1">
    <nc r="D21">
      <v>3257</v>
    </nc>
  </rcc>
  <rcc rId="27036" sId="1">
    <nc r="D22">
      <v>10231</v>
    </nc>
  </rcc>
  <rcc rId="27037" sId="1">
    <nc r="D23">
      <v>12492</v>
    </nc>
  </rcc>
  <rcc rId="27038" sId="1">
    <nc r="D24">
      <v>13282</v>
    </nc>
  </rcc>
  <rcc rId="27039" sId="1">
    <nc r="D40">
      <v>4028</v>
    </nc>
  </rcc>
  <rcc rId="27040" sId="1">
    <nc r="D41">
      <v>3753</v>
    </nc>
  </rcc>
  <rcc rId="27041" sId="1">
    <nc r="D43">
      <v>19210</v>
    </nc>
  </rcc>
  <rcc rId="27042" sId="1">
    <nc r="D44">
      <v>14099</v>
    </nc>
  </rcc>
  <rcc rId="27043" sId="1">
    <nc r="D46">
      <v>15029</v>
    </nc>
  </rcc>
  <rcc rId="27044" sId="1">
    <nc r="D47">
      <v>2496</v>
    </nc>
  </rcc>
  <rcc rId="27045" sId="1">
    <nc r="D48">
      <v>27638</v>
    </nc>
  </rcc>
  <rcc rId="27046" sId="1">
    <nc r="D49">
      <v>22870</v>
    </nc>
  </rcc>
  <rcc rId="27047" sId="1">
    <nc r="D50">
      <v>10421</v>
    </nc>
  </rcc>
  <rcc rId="27048" sId="1">
    <nc r="D56">
      <v>12303</v>
    </nc>
  </rcc>
  <rcc rId="27049" sId="1">
    <nc r="D57">
      <v>7149</v>
    </nc>
  </rcc>
  <rcc rId="27050" sId="1">
    <nc r="D58">
      <v>1406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61" sId="16">
    <nc r="E4">
      <v>900</v>
    </nc>
  </rcc>
  <rcc rId="27062" sId="16">
    <nc r="E7">
      <v>10326</v>
    </nc>
  </rcc>
  <rcc rId="27063" sId="16">
    <nc r="E8">
      <v>755</v>
    </nc>
  </rcc>
  <rcc rId="27064" sId="16">
    <nc r="E9">
      <v>1520</v>
    </nc>
  </rcc>
  <rcc rId="27065" sId="16">
    <nc r="E11">
      <v>26550</v>
    </nc>
  </rcc>
  <rcc rId="27066" sId="16">
    <nc r="E12">
      <v>16307</v>
    </nc>
  </rcc>
  <rcc rId="27067" sId="16">
    <nc r="E13">
      <v>24624</v>
    </nc>
  </rcc>
  <rcc rId="27068" sId="16">
    <nc r="E15">
      <v>1384</v>
    </nc>
  </rcc>
  <rcc rId="27069" sId="16">
    <nc r="E16">
      <v>8102</v>
    </nc>
  </rcc>
  <rcc rId="27070" sId="16">
    <nc r="E17">
      <v>26703</v>
    </nc>
  </rcc>
  <rcc rId="27071" sId="16">
    <nc r="E18">
      <v>1417</v>
    </nc>
  </rcc>
  <rcc rId="27072" sId="16">
    <nc r="E19">
      <v>19932</v>
    </nc>
  </rcc>
  <rcc rId="27073" sId="16">
    <nc r="E20">
      <v>40614</v>
    </nc>
  </rcc>
  <rcc rId="27074" sId="16">
    <nc r="E21">
      <v>632</v>
    </nc>
  </rcc>
  <rcc rId="27075" sId="16">
    <nc r="E24">
      <v>26753</v>
    </nc>
  </rcc>
  <rcc rId="27076" sId="16">
    <nc r="E25">
      <v>75017</v>
    </nc>
  </rcc>
  <rcc rId="27077" sId="16">
    <nc r="E26">
      <v>15099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8" sId="10" numFmtId="34">
    <oc r="C8">
      <v>2415.6</v>
    </oc>
    <nc r="C8">
      <v>2619.1</v>
    </nc>
  </rcc>
  <rcc rId="27079" sId="2">
    <nc r="E6">
      <v>1040</v>
    </nc>
  </rcc>
  <rcc rId="27080" sId="2">
    <nc r="E7">
      <v>22730</v>
    </nc>
  </rcc>
  <rcc rId="27081" sId="2">
    <nc r="E8">
      <v>19830</v>
    </nc>
  </rcc>
  <rcc rId="27082" sId="2">
    <nc r="E9">
      <v>23455</v>
    </nc>
  </rcc>
  <rcc rId="27083" sId="2">
    <nc r="E10">
      <v>110490</v>
    </nc>
  </rcc>
  <rcc rId="27084" sId="2">
    <nc r="E11">
      <v>26465</v>
    </nc>
  </rcc>
  <rcc rId="27085" sId="2">
    <nc r="E12">
      <v>20110</v>
    </nc>
  </rcc>
  <rcc rId="27086" sId="2">
    <nc r="E13">
      <v>29200</v>
    </nc>
  </rcc>
  <rcc rId="27087" sId="2">
    <nc r="E14">
      <v>20935</v>
    </nc>
  </rcc>
  <rcc rId="27088" sId="2">
    <nc r="E15">
      <v>39560</v>
    </nc>
  </rcc>
  <rcc rId="27089" sId="2">
    <nc r="E16">
      <v>43345</v>
    </nc>
  </rcc>
  <rcc rId="27090" sId="2">
    <nc r="E17">
      <v>32985</v>
    </nc>
  </rcc>
  <rcc rId="27091" sId="2">
    <nc r="E18">
      <v>16020</v>
    </nc>
  </rcc>
  <rcc rId="27092" sId="2">
    <nc r="E19">
      <v>2450</v>
    </nc>
  </rcc>
  <rcc rId="27093" sId="2">
    <nc r="E20">
      <v>2275</v>
    </nc>
  </rcc>
  <rcc rId="27094" sId="2">
    <nc r="E21">
      <v>27300</v>
    </nc>
  </rcc>
  <rcc rId="27095" sId="2">
    <nc r="E22">
      <v>6725</v>
    </nc>
  </rcc>
  <rcc rId="27096" sId="2">
    <nc r="E23">
      <v>525</v>
    </nc>
  </rcc>
  <rcc rId="27097" sId="2">
    <nc r="E24">
      <v>7635</v>
    </nc>
  </rcc>
  <rcc rId="27098" sId="2">
    <nc r="E25">
      <v>13955</v>
    </nc>
  </rcc>
  <rcc rId="27099" sId="2">
    <nc r="E26">
      <v>12665</v>
    </nc>
  </rcc>
  <rcc rId="27100" sId="2">
    <nc r="E27">
      <v>49445</v>
    </nc>
  </rcc>
  <rcc rId="27101" sId="2">
    <nc r="E28">
      <v>11815</v>
    </nc>
  </rcc>
  <rcc rId="27102" sId="2">
    <nc r="E29">
      <v>61775</v>
    </nc>
  </rcc>
  <rcc rId="27103" sId="2">
    <nc r="E30">
      <v>7780</v>
    </nc>
  </rcc>
  <rcc rId="27104" sId="2">
    <nc r="E31">
      <v>2390</v>
    </nc>
  </rcc>
  <rcc rId="27105" sId="2">
    <nc r="E32">
      <v>25090</v>
    </nc>
  </rcc>
  <rcc rId="27106" sId="2">
    <nc r="E34">
      <v>46730</v>
    </nc>
  </rcc>
  <rcc rId="27107" sId="2">
    <nc r="E35">
      <v>55735</v>
    </nc>
  </rcc>
  <rcc rId="27108" sId="2">
    <nc r="E36">
      <v>13795</v>
    </nc>
  </rcc>
  <rcc rId="27109" sId="2">
    <nc r="E37">
      <v>35230</v>
    </nc>
  </rcc>
  <rcc rId="27110" sId="2">
    <nc r="E38">
      <v>40655</v>
    </nc>
  </rcc>
  <rcc rId="27111" sId="2">
    <nc r="E39">
      <v>30485</v>
    </nc>
  </rcc>
  <rcc rId="27112" sId="2">
    <nc r="E40">
      <v>28970</v>
    </nc>
  </rcc>
  <rcc rId="27113" sId="2">
    <nc r="E41">
      <v>30460</v>
    </nc>
  </rcc>
  <rcc rId="27114" sId="2">
    <nc r="E42">
      <v>30995</v>
    </nc>
  </rcc>
  <rcc rId="27115" sId="2">
    <nc r="E43">
      <v>5730</v>
    </nc>
  </rcc>
  <rcc rId="27116" sId="2">
    <nc r="E44">
      <v>32920</v>
    </nc>
  </rcc>
  <rcc rId="27117" sId="2">
    <nc r="E45">
      <v>22385</v>
    </nc>
  </rcc>
  <rcc rId="27118" sId="2">
    <nc r="E46">
      <v>41445</v>
    </nc>
  </rcc>
  <rcc rId="27119" sId="2">
    <nc r="E47">
      <v>51990</v>
    </nc>
  </rcc>
  <rcc rId="27120" sId="2">
    <nc r="E48">
      <v>41600</v>
    </nc>
  </rcc>
  <rcc rId="27121" sId="2">
    <nc r="E49">
      <v>88655</v>
    </nc>
  </rcc>
  <rcc rId="27122" sId="2">
    <nc r="E50">
      <v>76395</v>
    </nc>
  </rcc>
  <rcc rId="27123" sId="2">
    <nc r="E51">
      <v>9345</v>
    </nc>
  </rcc>
  <rcc rId="27124" sId="2">
    <nc r="E52">
      <v>11140</v>
    </nc>
  </rcc>
  <rcc rId="27125" sId="2">
    <nc r="E53">
      <v>20315</v>
    </nc>
  </rcc>
  <rcc rId="27126" sId="2">
    <nc r="E54">
      <v>10990</v>
    </nc>
  </rcc>
  <rcc rId="27127" sId="2">
    <nc r="E55">
      <v>44595</v>
    </nc>
  </rcc>
  <rcc rId="27128" sId="2">
    <nc r="E56">
      <v>10875</v>
    </nc>
  </rcc>
  <rcc rId="27129" sId="2">
    <nc r="E57">
      <v>83670</v>
    </nc>
  </rcc>
  <rcc rId="27130" sId="2">
    <nc r="E58">
      <v>22995</v>
    </nc>
  </rcc>
  <rcc rId="27131" sId="2">
    <nc r="E59">
      <v>22555</v>
    </nc>
  </rcc>
  <rcc rId="27132" sId="2">
    <nc r="E60">
      <v>13005</v>
    </nc>
  </rcc>
  <rcc rId="27133" sId="2">
    <nc r="E61">
      <v>70135</v>
    </nc>
  </rcc>
  <rcc rId="27134" sId="2">
    <nc r="E62">
      <v>13580</v>
    </nc>
  </rcc>
  <rcc rId="27135" sId="2">
    <nc r="E63">
      <v>2120</v>
    </nc>
  </rcc>
  <rcc rId="27136" sId="2">
    <nc r="E64">
      <v>20210</v>
    </nc>
  </rcc>
  <rcc rId="27137" sId="2">
    <nc r="E65">
      <v>64790</v>
    </nc>
  </rcc>
  <rcc rId="27138" sId="2">
    <nc r="E66">
      <v>29650</v>
    </nc>
  </rcc>
  <rcc rId="27139" sId="2">
    <nc r="E67">
      <v>7595</v>
    </nc>
  </rcc>
  <rcc rId="27140" sId="2">
    <nc r="E68">
      <v>26370</v>
    </nc>
  </rcc>
  <rcc rId="27141" sId="2">
    <nc r="E69">
      <v>54600</v>
    </nc>
  </rcc>
  <rcc rId="27142" sId="2">
    <nc r="E70">
      <v>85905</v>
    </nc>
  </rcc>
  <rcc rId="27143" sId="2">
    <nc r="E71">
      <v>36480</v>
    </nc>
  </rcc>
  <rcc rId="27144" sId="2">
    <nc r="E73">
      <v>55650</v>
    </nc>
  </rcc>
  <rcc rId="27145" sId="2">
    <nc r="E74">
      <v>9405</v>
    </nc>
  </rcc>
  <rcc rId="27146" sId="2">
    <nc r="E75">
      <v>270</v>
    </nc>
  </rcc>
  <rcc rId="27147" sId="2">
    <nc r="E76">
      <v>25775</v>
    </nc>
  </rcc>
  <rcc rId="27148" sId="2">
    <nc r="E77">
      <v>17770</v>
    </nc>
  </rcc>
  <rcc rId="27149" sId="2">
    <nc r="E78">
      <v>36095</v>
    </nc>
  </rcc>
  <rcc rId="27150" sId="2">
    <nc r="E79">
      <v>7565</v>
    </nc>
  </rcc>
  <rcc rId="27151" sId="2">
    <nc r="E80">
      <v>28075</v>
    </nc>
  </rcc>
  <rcc rId="27152" sId="2">
    <nc r="E81">
      <v>10025</v>
    </nc>
  </rcc>
  <rcc rId="27153" sId="2">
    <nc r="E83">
      <v>7545</v>
    </nc>
  </rcc>
  <rcc rId="27154" sId="2">
    <nc r="E84">
      <v>12000</v>
    </nc>
  </rcc>
  <rcc rId="27155" sId="2">
    <nc r="E85">
      <v>9335</v>
    </nc>
  </rcc>
  <rcc rId="27156" sId="2">
    <nc r="E86">
      <v>36870</v>
    </nc>
  </rcc>
  <rcc rId="27157" sId="2">
    <nc r="E87">
      <v>35455</v>
    </nc>
  </rcc>
  <rcc rId="27158" sId="2">
    <nc r="E88">
      <v>18770</v>
    </nc>
  </rcc>
  <rcc rId="27159" sId="2">
    <nc r="E89">
      <v>67570</v>
    </nc>
  </rcc>
  <rcc rId="27160" sId="2">
    <nc r="E90">
      <v>60270</v>
    </nc>
  </rcc>
  <rcc rId="27161" sId="2">
    <nc r="E91">
      <v>13025</v>
    </nc>
  </rcc>
  <rcc rId="27162" sId="2">
    <nc r="E92">
      <v>12290</v>
    </nc>
  </rcc>
  <rcc rId="27163" sId="2">
    <nc r="E93">
      <v>655</v>
    </nc>
  </rcc>
  <rcc rId="27164" sId="2">
    <nc r="E94">
      <v>36170</v>
    </nc>
  </rcc>
  <rcc rId="27165" sId="2">
    <nc r="E95">
      <v>13760</v>
    </nc>
  </rcc>
  <rcc rId="27166" sId="2">
    <nc r="E96">
      <v>41145</v>
    </nc>
  </rcc>
  <rcc rId="27167" sId="2">
    <nc r="E97">
      <v>24590</v>
    </nc>
  </rcc>
  <rcc rId="27168" sId="2">
    <nc r="E98">
      <v>9995</v>
    </nc>
  </rcc>
  <rcc rId="27169" sId="2">
    <nc r="E99">
      <v>12360</v>
    </nc>
  </rcc>
  <rcc rId="27170" sId="2">
    <nc r="E100">
      <v>4820</v>
    </nc>
  </rcc>
  <rcc rId="27171" sId="2">
    <nc r="E101">
      <v>13335</v>
    </nc>
  </rcc>
  <rcc rId="27172" sId="2">
    <nc r="E102">
      <v>51880</v>
    </nc>
  </rcc>
  <rcc rId="27173" sId="2">
    <nc r="E103">
      <v>6370</v>
    </nc>
  </rcc>
  <rcc rId="27174" sId="2">
    <nc r="E104">
      <v>21905</v>
    </nc>
  </rcc>
  <rcc rId="27175" sId="2">
    <nc r="E105">
      <v>20635</v>
    </nc>
  </rcc>
  <rcc rId="27176" sId="2">
    <nc r="E106">
      <v>89995</v>
    </nc>
  </rcc>
  <rcc rId="27177" sId="2">
    <nc r="E107">
      <v>11055</v>
    </nc>
  </rcc>
  <rcc rId="27178" sId="2">
    <nc r="E108">
      <v>29895</v>
    </nc>
  </rcc>
  <rcc rId="27179" sId="2">
    <nc r="E109">
      <v>20145</v>
    </nc>
  </rcc>
  <rcc rId="27180" sId="2">
    <nc r="E110">
      <v>9975</v>
    </nc>
  </rcc>
  <rcc rId="27181" sId="2">
    <nc r="E111">
      <v>23670</v>
    </nc>
  </rcc>
  <rcc rId="27182" sId="2">
    <nc r="E112">
      <v>16720</v>
    </nc>
  </rcc>
  <rcc rId="27183" sId="2">
    <nc r="E113">
      <v>56160</v>
    </nc>
  </rcc>
  <rcc rId="27184" sId="2">
    <nc r="E114">
      <v>15355</v>
    </nc>
  </rcc>
  <rcc rId="27185" sId="2">
    <nc r="E115">
      <v>48065</v>
    </nc>
  </rcc>
  <rcc rId="27186" sId="2">
    <nc r="E116">
      <v>20540</v>
    </nc>
  </rcc>
  <rcc rId="27187" sId="2">
    <nc r="E117">
      <v>8115</v>
    </nc>
  </rcc>
  <rcc rId="27188" sId="2">
    <nc r="E72">
      <v>5650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00" sId="3">
    <nc r="E7">
      <v>12955</v>
    </nc>
  </rcc>
  <rcc rId="27201" sId="3">
    <nc r="E8">
      <v>595</v>
    </nc>
  </rcc>
  <rcc rId="27202" sId="3">
    <nc r="E9">
      <v>14830</v>
    </nc>
  </rcc>
  <rcc rId="27203" sId="3">
    <nc r="E10">
      <v>13330</v>
    </nc>
  </rcc>
  <rcc rId="27204" sId="3">
    <nc r="E11">
      <v>895</v>
    </nc>
  </rcc>
  <rcc rId="27205" sId="3">
    <nc r="E12">
      <v>28605</v>
    </nc>
  </rcc>
  <rcc rId="27206" sId="3">
    <nc r="E13">
      <v>10455</v>
    </nc>
  </rcc>
  <rcc rId="27207" sId="3">
    <nc r="E14">
      <v>17755</v>
    </nc>
  </rcc>
  <rcc rId="27208" sId="3">
    <nc r="E15">
      <v>3175</v>
    </nc>
  </rcc>
  <rcc rId="27209" sId="3">
    <nc r="E16">
      <v>76995</v>
    </nc>
  </rcc>
  <rcc rId="27210" sId="3">
    <nc r="E17">
      <v>39365</v>
    </nc>
  </rcc>
  <rcc rId="27211" sId="3">
    <nc r="E18">
      <v>14835</v>
    </nc>
  </rcc>
  <rcc rId="27212" sId="3">
    <nc r="E19">
      <v>151770</v>
    </nc>
  </rcc>
  <rcc rId="27213" sId="3">
    <nc r="E20">
      <v>5980</v>
    </nc>
  </rcc>
  <rcc rId="27214" sId="3">
    <nc r="E21">
      <v>12850</v>
    </nc>
  </rcc>
  <rcc rId="27215" sId="3">
    <nc r="E22">
      <v>12855</v>
    </nc>
  </rcc>
  <rcc rId="27216" sId="3">
    <nc r="E23">
      <v>37950</v>
    </nc>
  </rcc>
  <rcc rId="27217" sId="3">
    <nc r="E24">
      <v>53105</v>
    </nc>
  </rcc>
  <rcc rId="27218" sId="3">
    <nc r="E25">
      <v>11765</v>
    </nc>
  </rcc>
  <rcc rId="27219" sId="3">
    <nc r="E26">
      <v>15</v>
    </nc>
  </rcc>
  <rcc rId="27220" sId="3">
    <nc r="E27">
      <v>29210</v>
    </nc>
  </rcc>
  <rcc rId="27221" sId="3">
    <nc r="E28">
      <v>31000</v>
    </nc>
  </rcc>
  <rcc rId="27222" sId="3">
    <nc r="E29">
      <v>31430</v>
    </nc>
  </rcc>
  <rcc rId="27223" sId="3">
    <nc r="E30">
      <v>29625</v>
    </nc>
  </rcc>
  <rcc rId="27224" sId="3">
    <nc r="E31">
      <v>62890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25" sId="4">
    <nc r="E7">
      <v>8120</v>
    </nc>
  </rcc>
  <rcc rId="27226" sId="4">
    <nc r="E8">
      <v>51205</v>
    </nc>
  </rcc>
  <rcc rId="27227" sId="4">
    <nc r="E9">
      <v>4795</v>
    </nc>
  </rcc>
  <rcc rId="27228" sId="4">
    <nc r="E10">
      <v>21930</v>
    </nc>
  </rcc>
  <rcc rId="27229" sId="4">
    <nc r="E11">
      <v>13345</v>
    </nc>
  </rcc>
  <rcc rId="27230" sId="4">
    <nc r="E12">
      <v>45580</v>
    </nc>
  </rcc>
  <rcc rId="27231" sId="4">
    <nc r="E13">
      <v>17275</v>
    </nc>
  </rcc>
  <rcc rId="27232" sId="4">
    <nc r="E14">
      <v>9410</v>
    </nc>
  </rcc>
  <rcc rId="27233" sId="4">
    <nc r="E15">
      <v>26675</v>
    </nc>
  </rcc>
  <rcc rId="27234" sId="4">
    <nc r="E16">
      <v>25735</v>
    </nc>
  </rcc>
  <rcc rId="27235" sId="4">
    <nc r="E17">
      <v>29795</v>
    </nc>
  </rcc>
  <rcc rId="27236" sId="4">
    <nc r="E18">
      <v>31920</v>
    </nc>
  </rcc>
  <rcc rId="27237" sId="4">
    <nc r="E19">
      <v>52540</v>
    </nc>
  </rcc>
  <rcc rId="27238" sId="4">
    <nc r="E20">
      <v>4015</v>
    </nc>
  </rcc>
  <rcc rId="27239" sId="4">
    <nc r="E21">
      <v>8315</v>
    </nc>
  </rcc>
  <rcc rId="27240" sId="4">
    <nc r="E22">
      <v>21530</v>
    </nc>
  </rcc>
  <rcc rId="27241" sId="4">
    <nc r="E23">
      <v>49065</v>
    </nc>
  </rcc>
  <rcc rId="27242" sId="4">
    <nc r="E24">
      <v>29115</v>
    </nc>
  </rcc>
  <rcc rId="27243" sId="4">
    <nc r="E25">
      <v>33765</v>
    </nc>
  </rcc>
  <rcc rId="27244" sId="4">
    <nc r="E26">
      <v>16620</v>
    </nc>
  </rcc>
  <rcc rId="27245" sId="4">
    <nc r="E27">
      <v>14705</v>
    </nc>
  </rcc>
  <rcc rId="27246" sId="4">
    <nc r="E28">
      <v>57425</v>
    </nc>
  </rcc>
  <rcc rId="27247" sId="4">
    <nc r="E29">
      <v>33645</v>
    </nc>
  </rcc>
  <rcc rId="27248" sId="4">
    <nc r="E30">
      <v>51115</v>
    </nc>
  </rcc>
  <rcc rId="27249" sId="4">
    <nc r="E31">
      <v>21095</v>
    </nc>
  </rcc>
  <rcc rId="27250" sId="4">
    <nc r="E32">
      <v>28760</v>
    </nc>
  </rcc>
  <rcc rId="27251" sId="4">
    <nc r="E33">
      <v>37940</v>
    </nc>
  </rcc>
  <rcc rId="27252" sId="4">
    <nc r="E34">
      <v>18195</v>
    </nc>
  </rcc>
  <rcc rId="27253" sId="4">
    <nc r="E35">
      <v>11680</v>
    </nc>
  </rcc>
  <rcc rId="27254" sId="4">
    <nc r="E36">
      <v>47035</v>
    </nc>
  </rcc>
  <rcc rId="27255" sId="4">
    <nc r="E37">
      <v>38335</v>
    </nc>
  </rcc>
  <rcc rId="27256" sId="4">
    <nc r="E38">
      <v>11500</v>
    </nc>
  </rcc>
  <rcc rId="27257" sId="4">
    <nc r="E39">
      <v>42285</v>
    </nc>
  </rcc>
  <rcc rId="27258" sId="4">
    <nc r="E40">
      <v>37190</v>
    </nc>
  </rcc>
  <rcc rId="27259" sId="4">
    <nc r="E41">
      <v>4295</v>
    </nc>
  </rcc>
  <rcc rId="27260" sId="4">
    <nc r="E42">
      <v>98640</v>
    </nc>
  </rcc>
  <rcc rId="27261" sId="4">
    <nc r="E43">
      <v>8600</v>
    </nc>
  </rcc>
  <rcc rId="27262" sId="4">
    <nc r="E44">
      <v>1485</v>
    </nc>
  </rcc>
  <rcc rId="27263" sId="4">
    <nc r="E45">
      <v>86850</v>
    </nc>
  </rcc>
  <rcc rId="27264" sId="4">
    <nc r="E46">
      <v>8490</v>
    </nc>
  </rcc>
  <rcc rId="27265" sId="4">
    <nc r="E47">
      <v>10915</v>
    </nc>
  </rcc>
  <rcc rId="27266" sId="4">
    <nc r="E48">
      <v>54680</v>
    </nc>
  </rcc>
  <rcc rId="27267" sId="4">
    <nc r="E49">
      <v>14195</v>
    </nc>
  </rcc>
  <rcc rId="27268" sId="4">
    <nc r="E50">
      <v>31615</v>
    </nc>
  </rcc>
  <rcc rId="27269" sId="4">
    <nc r="E51">
      <v>14995</v>
    </nc>
  </rcc>
  <rcc rId="27270" sId="4">
    <nc r="E52">
      <v>9650</v>
    </nc>
  </rcc>
  <rcc rId="27271" sId="4">
    <nc r="E53">
      <v>19445</v>
    </nc>
  </rcc>
  <rcc rId="27272" sId="4">
    <nc r="E54">
      <v>5840</v>
    </nc>
  </rcc>
  <rcc rId="27273" sId="4">
    <nc r="E55">
      <v>52870</v>
    </nc>
  </rcc>
  <rcc rId="27274" sId="4">
    <nc r="E56">
      <v>50135</v>
    </nc>
  </rcc>
  <rcc rId="27275" sId="4">
    <nc r="E57">
      <v>5505</v>
    </nc>
  </rcc>
  <rcc rId="27276" sId="4">
    <nc r="E58">
      <v>28375</v>
    </nc>
  </rcc>
  <rcc rId="27277" sId="4">
    <nc r="E59">
      <v>12425</v>
    </nc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78" sId="5">
    <nc r="E6">
      <v>13600</v>
    </nc>
  </rcc>
  <rcc rId="27279" sId="5">
    <nc r="E7">
      <v>5450</v>
    </nc>
  </rcc>
  <rcc rId="27280" sId="5">
    <nc r="E8">
      <v>14055</v>
    </nc>
  </rcc>
  <rcc rId="27281" sId="5">
    <nc r="E9">
      <v>10025</v>
    </nc>
  </rcc>
  <rcc rId="27282" sId="5">
    <nc r="E10">
      <v>19530</v>
    </nc>
  </rcc>
  <rcc rId="27283" sId="5">
    <nc r="E11">
      <v>45595</v>
    </nc>
  </rcc>
  <rcc rId="27284" sId="5">
    <nc r="E12">
      <v>20035</v>
    </nc>
  </rcc>
  <rcc rId="27285" sId="5">
    <nc r="E13">
      <v>13440</v>
    </nc>
  </rcc>
  <rcc rId="27286" sId="5">
    <nc r="E14">
      <v>70335</v>
    </nc>
  </rcc>
  <rcc rId="27287" sId="5">
    <nc r="E15">
      <v>20250</v>
    </nc>
  </rcc>
  <rcc rId="27288" sId="5">
    <nc r="E16">
      <v>6465</v>
    </nc>
  </rcc>
  <rcc rId="27289" sId="5">
    <nc r="E17">
      <v>32690</v>
    </nc>
  </rcc>
  <rcc rId="27290" sId="5">
    <nc r="E18">
      <v>18150</v>
    </nc>
  </rcc>
  <rcc rId="27291" sId="5">
    <nc r="E19">
      <v>12895</v>
    </nc>
  </rcc>
  <rcc rId="27292" sId="5">
    <nc r="E20">
      <v>52425</v>
    </nc>
  </rcc>
  <rcc rId="27293" sId="5">
    <nc r="E21">
      <v>70065</v>
    </nc>
  </rcc>
  <rcc rId="27294" sId="5">
    <nc r="E22">
      <v>52395</v>
    </nc>
  </rcc>
  <rcc rId="27295" sId="5">
    <nc r="E23">
      <v>11215</v>
    </nc>
  </rcc>
  <rcc rId="27296" sId="5">
    <nc r="E24">
      <v>7585</v>
    </nc>
  </rcc>
  <rcc rId="27297" sId="5">
    <nc r="E25">
      <v>14560</v>
    </nc>
  </rcc>
  <rcc rId="27298" sId="5">
    <nc r="E26">
      <v>8915</v>
    </nc>
  </rcc>
  <rcc rId="27299" sId="5">
    <nc r="E27">
      <v>3645</v>
    </nc>
  </rcc>
  <rcc rId="27300" sId="5">
    <nc r="E28">
      <v>6255</v>
    </nc>
  </rcc>
  <rcc rId="27301" sId="5">
    <nc r="E29">
      <v>21080</v>
    </nc>
  </rcc>
  <rcc rId="27302" sId="5">
    <nc r="E30">
      <v>61075</v>
    </nc>
  </rcc>
  <rcc rId="27303" sId="5">
    <nc r="E31">
      <v>19510</v>
    </nc>
  </rcc>
  <rcc rId="27304" sId="5">
    <nc r="E32">
      <v>18710</v>
    </nc>
  </rcc>
  <rcc rId="27305" sId="5">
    <nc r="E33">
      <v>55010</v>
    </nc>
  </rcc>
  <rcc rId="27306" sId="5">
    <nc r="E34">
      <v>13390</v>
    </nc>
  </rcc>
  <rcc rId="27307" sId="5">
    <nc r="E35">
      <v>10615</v>
    </nc>
  </rcc>
  <rcc rId="27308" sId="5">
    <nc r="E36">
      <v>69140</v>
    </nc>
  </rcc>
  <rcc rId="27309" sId="5">
    <nc r="E37">
      <v>26525</v>
    </nc>
  </rcc>
  <rcc rId="27310" sId="5">
    <nc r="E38">
      <v>91075</v>
    </nc>
  </rcc>
  <rcc rId="27311" sId="5">
    <nc r="E39">
      <v>12090</v>
    </nc>
  </rcc>
  <rcc rId="27312" sId="5">
    <nc r="E40">
      <v>64470</v>
    </nc>
  </rcc>
  <rcc rId="27313" sId="5">
    <nc r="E41">
      <v>18845</v>
    </nc>
  </rcc>
  <rcc rId="27314" sId="5">
    <nc r="E42">
      <v>107015</v>
    </nc>
  </rcc>
  <rcc rId="27315" sId="5">
    <nc r="E43">
      <v>13800</v>
    </nc>
  </rcc>
  <rcc rId="27316" sId="5">
    <nc r="E44">
      <v>23560</v>
    </nc>
  </rcc>
  <rcc rId="27317" sId="5">
    <nc r="E45">
      <v>20035</v>
    </nc>
  </rcc>
  <rcc rId="27318" sId="5">
    <nc r="E47">
      <v>120</v>
    </nc>
  </rcc>
  <rrc rId="27319" sId="5" ref="A46:XFD46" action="deleteRow">
    <undo index="6" exp="ref" v="1" dr="F46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46:XFD46" start="0" length="0"/>
    <rcc rId="0" sId="5" dxf="1">
      <nc r="A46" t="inlineStr">
        <is>
          <t>41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46" t="inlineStr">
        <is>
          <t>Захарьящева Виктория Викторовна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46" t="inlineStr">
        <is>
          <t>00377511-05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</border>
      </ndxf>
    </rcc>
    <rfmt sheetId="5" sqref="D4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4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46">
        <v>68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46" t="inlineStr">
        <is>
          <t>Демонтаж</t>
        </is>
      </nc>
      <ndxf>
        <font>
          <sz val="9"/>
          <color auto="1"/>
          <name val="Arial Cyr"/>
          <scheme val="none"/>
        </font>
        <alignment horizontal="left" vertical="center" wrapText="1" readingOrder="0"/>
      </ndxf>
    </rcc>
  </rrc>
  <rcc rId="27320" sId="5">
    <nc r="A46" t="inlineStr">
      <is>
        <t>41</t>
      </is>
    </nc>
  </rcc>
  <rcc rId="27321" sId="5">
    <nc r="E47">
      <v>10070</v>
    </nc>
  </rcc>
  <rcc rId="27322" sId="5">
    <nc r="E48">
      <v>25110</v>
    </nc>
  </rcc>
  <rcc rId="27323" sId="5">
    <nc r="E49">
      <v>34465</v>
    </nc>
  </rcc>
  <rcc rId="27324" sId="5">
    <nc r="E50">
      <v>18900</v>
    </nc>
  </rcc>
  <rcc rId="27325" sId="5">
    <nc r="E51">
      <v>1590</v>
    </nc>
  </rcc>
  <rcc rId="27326" sId="5">
    <nc r="E52">
      <v>22000</v>
    </nc>
  </rcc>
  <rcc rId="27327" sId="5">
    <nc r="E53">
      <v>36405</v>
    </nc>
  </rcc>
  <rcc rId="27328" sId="5">
    <nc r="E54">
      <v>41725</v>
    </nc>
  </rcc>
  <rcc rId="27329" sId="5">
    <nc r="E55">
      <v>7840</v>
    </nc>
  </rcc>
  <rcc rId="27330" sId="5">
    <nc r="E56">
      <v>262385</v>
    </nc>
  </rcc>
  <rcc rId="27331" sId="5">
    <nc r="E57">
      <v>31775</v>
    </nc>
  </rcc>
  <rcc rId="27332" sId="5">
    <nc r="E58">
      <v>7430</v>
    </nc>
  </rcc>
  <rcc rId="27333" sId="5">
    <nc r="E59">
      <v>66630</v>
    </nc>
  </rcc>
  <rcc rId="27334" sId="5">
    <nc r="E61">
      <v>3385</v>
    </nc>
  </rcc>
  <rcc rId="27335" sId="5">
    <nc r="E62">
      <v>8420</v>
    </nc>
  </rcc>
  <rcc rId="27336" sId="5">
    <nc r="E63">
      <v>1030</v>
    </nc>
  </rcc>
  <rcc rId="27337" sId="5">
    <nc r="E64">
      <v>19020</v>
    </nc>
  </rcc>
  <rcc rId="27338" sId="5">
    <nc r="E65">
      <v>6735</v>
    </nc>
  </rcc>
  <rcc rId="27339" sId="5">
    <nc r="E66">
      <v>22900</v>
    </nc>
  </rcc>
  <rcc rId="27340" sId="5">
    <nc r="E67">
      <v>27985</v>
    </nc>
  </rcc>
  <rcc rId="27341" sId="5">
    <nc r="E68">
      <v>5635</v>
    </nc>
  </rcc>
  <rcc rId="27342" sId="5">
    <nc r="E70">
      <v>20455</v>
    </nc>
  </rcc>
  <rcc rId="27343" sId="5">
    <nc r="E71">
      <v>36000</v>
    </nc>
  </rcc>
  <rcc rId="27344" sId="5">
    <nc r="E72">
      <v>32670</v>
    </nc>
  </rcc>
  <rcc rId="27345" sId="5">
    <nc r="E73">
      <v>3925</v>
    </nc>
  </rcc>
  <rcc rId="27346" sId="5">
    <nc r="E74">
      <v>7025</v>
    </nc>
  </rcc>
  <rcc rId="27347" sId="5">
    <nc r="E75">
      <v>5385</v>
    </nc>
  </rcc>
  <rcc rId="27348" sId="5">
    <nc r="E76">
      <v>56535</v>
    </nc>
  </rcc>
  <rcc rId="27349" sId="5">
    <nc r="E77">
      <v>12040</v>
    </nc>
  </rcc>
  <rcc rId="27350" sId="5">
    <nc r="E78">
      <v>11995</v>
    </nc>
  </rcc>
  <rcc rId="27351" sId="5">
    <nc r="E79">
      <v>8710</v>
    </nc>
  </rcc>
  <rcc rId="27352" sId="5">
    <nc r="E80">
      <v>7070</v>
    </nc>
  </rcc>
  <rcc rId="27353" sId="5">
    <nc r="E81">
      <v>10395</v>
    </nc>
  </rcc>
  <rcc rId="27354" sId="5">
    <nc r="E82">
      <v>2085</v>
    </nc>
  </rcc>
  <rcc rId="27355" sId="5">
    <nc r="E83">
      <v>15580</v>
    </nc>
  </rcc>
  <rcc rId="27356" sId="5">
    <nc r="E84">
      <v>100</v>
    </nc>
  </rcc>
  <rcc rId="27357" sId="5">
    <nc r="E85">
      <v>25410</v>
    </nc>
  </rcc>
  <rcc rId="27358" sId="5">
    <nc r="E86">
      <v>27180</v>
    </nc>
  </rcc>
  <rcc rId="27359" sId="5">
    <nc r="E87">
      <v>8670</v>
    </nc>
  </rcc>
  <rcc rId="27360" sId="5">
    <nc r="E88">
      <v>3010</v>
    </nc>
  </rcc>
  <rcc rId="27361" sId="5">
    <nc r="E89">
      <v>36025</v>
    </nc>
  </rcc>
  <rcc rId="27362" sId="5">
    <nc r="E90">
      <v>27225</v>
    </nc>
  </rcc>
  <rcc rId="27363" sId="5">
    <nc r="E91">
      <v>66420</v>
    </nc>
  </rcc>
  <rcc rId="27364" sId="5">
    <nc r="E92">
      <v>39970</v>
    </nc>
  </rcc>
  <rcc rId="27365" sId="5">
    <nc r="E94">
      <v>1640</v>
    </nc>
  </rcc>
  <rcc rId="27366" sId="5">
    <nc r="E95">
      <v>20110</v>
    </nc>
  </rcc>
  <rcc rId="27367" sId="5">
    <nc r="E96">
      <v>8570</v>
    </nc>
  </rcc>
  <rcc rId="27368" sId="5">
    <nc r="E97">
      <v>34100</v>
    </nc>
  </rcc>
  <rcc rId="27369" sId="5">
    <nc r="E98">
      <v>8305</v>
    </nc>
  </rcc>
  <rcc rId="27370" sId="5">
    <nc r="E99">
      <v>44480</v>
    </nc>
  </rcc>
  <rcc rId="27371" sId="5">
    <nc r="E100">
      <v>30800</v>
    </nc>
  </rcc>
  <rcc rId="27372" sId="5">
    <nc r="E101">
      <v>30635</v>
    </nc>
  </rcc>
  <rcc rId="27373" sId="5">
    <nc r="E102">
      <v>17185</v>
    </nc>
  </rcc>
  <rcc rId="27374" sId="5">
    <nc r="E103">
      <v>14465</v>
    </nc>
  </rcc>
  <rcc rId="27375" sId="5">
    <nc r="E104">
      <v>23780</v>
    </nc>
  </rcc>
  <rcc rId="27376" sId="5">
    <nc r="E105">
      <v>4210</v>
    </nc>
  </rcc>
  <rcc rId="27377" sId="5">
    <nc r="E106">
      <v>9085</v>
    </nc>
  </rcc>
  <rcc rId="27378" sId="5">
    <nc r="E107">
      <v>5480</v>
    </nc>
  </rcc>
  <rcc rId="27379" sId="5">
    <nc r="E108">
      <v>97785</v>
    </nc>
  </rcc>
  <rcc rId="27380" sId="5">
    <nc r="E109">
      <v>35110</v>
    </nc>
  </rcc>
  <rcc rId="27381" sId="5">
    <nc r="E110">
      <v>14380</v>
    </nc>
  </rcc>
  <rcc rId="27382" sId="5">
    <nc r="E111">
      <v>26195</v>
    </nc>
  </rcc>
  <rcc rId="27383" sId="5">
    <nc r="E112">
      <v>5240</v>
    </nc>
  </rcc>
  <rcc rId="27384" sId="5">
    <nc r="E113">
      <v>19965</v>
    </nc>
  </rcc>
  <rcc rId="27385" sId="5">
    <nc r="E114">
      <v>11610</v>
    </nc>
  </rcc>
  <rcc rId="27386" sId="5">
    <nc r="E115">
      <v>46945</v>
    </nc>
  </rcc>
  <rcc rId="27387" sId="5">
    <nc r="E116">
      <v>35700</v>
    </nc>
  </rcc>
  <rcc rId="27388" sId="5">
    <nc r="E117">
      <v>96200</v>
    </nc>
  </rcc>
  <rcc rId="27389" sId="5">
    <nc r="E118">
      <v>40375</v>
    </nc>
  </rcc>
  <rcc rId="27390" sId="5">
    <nc r="E119">
      <v>2295</v>
    </nc>
  </rcc>
  <rcc rId="27391" sId="5">
    <nc r="E120">
      <v>86985</v>
    </nc>
  </rcc>
  <rcc rId="27392" sId="5">
    <nc r="E121">
      <v>83645</v>
    </nc>
  </rcc>
  <rcc rId="27393" sId="5">
    <nc r="E122">
      <v>15805</v>
    </nc>
  </rcc>
  <rcc rId="27394" sId="5">
    <nc r="E123">
      <v>5150</v>
    </nc>
  </rcc>
  <rcc rId="27395" sId="5">
    <nc r="E124">
      <v>8640</v>
    </nc>
  </rcc>
  <rcc rId="27396" sId="5">
    <nc r="E125">
      <v>9830</v>
    </nc>
  </rcc>
  <rcc rId="27397" sId="5">
    <nc r="E126">
      <v>31230</v>
    </nc>
  </rcc>
  <rcc rId="27398" sId="5">
    <nc r="E127">
      <v>60700</v>
    </nc>
  </rcc>
  <rcc rId="27399" sId="5">
    <nc r="E128">
      <v>9145</v>
    </nc>
  </rcc>
  <rcc rId="27400" sId="5">
    <nc r="E129">
      <v>15760</v>
    </nc>
  </rcc>
  <rcc rId="27401" sId="5">
    <nc r="E130">
      <v>12530</v>
    </nc>
  </rcc>
  <rcc rId="27402" sId="5">
    <nc r="E131">
      <v>8330</v>
    </nc>
  </rcc>
  <rcc rId="27403" sId="5">
    <nc r="E132">
      <v>9550</v>
    </nc>
  </rcc>
  <rcc rId="27404" sId="5">
    <nc r="E133">
      <v>19035</v>
    </nc>
  </rcc>
  <rcc rId="27405" sId="5">
    <nc r="E134">
      <v>17970</v>
    </nc>
  </rcc>
  <rcc rId="27406" sId="5">
    <nc r="E135">
      <v>30945</v>
    </nc>
  </rcc>
  <rcc rId="27407" sId="5">
    <nc r="E136">
      <v>58600</v>
    </nc>
  </rcc>
  <rcc rId="27408" sId="5">
    <nc r="E137">
      <v>28995</v>
    </nc>
  </rcc>
  <rcc rId="27409" sId="5">
    <nc r="E138">
      <v>28780</v>
    </nc>
  </rcc>
  <rcc rId="27410" sId="5">
    <nc r="E139">
      <v>40635</v>
    </nc>
  </rcc>
  <rcc rId="27411" sId="5">
    <nc r="E140">
      <v>18945</v>
    </nc>
  </rcc>
  <rcc rId="27412" sId="5">
    <nc r="E141">
      <v>9355</v>
    </nc>
  </rcc>
  <rcc rId="27413" sId="5">
    <nc r="E142">
      <v>27415</v>
    </nc>
  </rcc>
  <rcc rId="27414" sId="5">
    <nc r="E143">
      <v>41550</v>
    </nc>
  </rcc>
  <rcc rId="27415" sId="5">
    <nc r="E144">
      <v>57555</v>
    </nc>
  </rcc>
  <rcc rId="27416" sId="5">
    <nc r="E145">
      <v>10635</v>
    </nc>
  </rcc>
  <rcc rId="27417" sId="5">
    <nc r="E146">
      <v>12635</v>
    </nc>
  </rcc>
  <rcc rId="27418" sId="5">
    <nc r="E147">
      <v>29705</v>
    </nc>
  </rcc>
  <rcc rId="27419" sId="5">
    <nc r="E148">
      <v>13680</v>
    </nc>
  </rcc>
  <rcc rId="27420" sId="5">
    <nc r="E149">
      <v>40285</v>
    </nc>
  </rcc>
  <rcc rId="27421" sId="5">
    <nc r="E150">
      <v>38955</v>
    </nc>
  </rcc>
  <rcc rId="27422" sId="5">
    <nc r="E151">
      <v>44630</v>
    </nc>
  </rcc>
  <rcc rId="27423" sId="5">
    <nc r="E152">
      <v>23250</v>
    </nc>
  </rcc>
  <rcc rId="27424" sId="5">
    <nc r="E153">
      <v>1405</v>
    </nc>
  </rcc>
  <rcc rId="27425" sId="5">
    <nc r="E154">
      <v>29000</v>
    </nc>
  </rcc>
  <rcc rId="27426" sId="5">
    <nc r="E155">
      <v>76735</v>
    </nc>
  </rcc>
  <rcc rId="27427" sId="5">
    <nc r="E156">
      <v>24925</v>
    </nc>
  </rcc>
  <rcc rId="27428" sId="5">
    <nc r="E157">
      <v>36340</v>
    </nc>
  </rcc>
  <rcc rId="27429" sId="5">
    <nc r="E158">
      <v>4670</v>
    </nc>
  </rcc>
  <rcc rId="27430" sId="5">
    <nc r="E159">
      <v>7700</v>
    </nc>
  </rcc>
  <rcc rId="27431" sId="5">
    <nc r="E160">
      <v>13825</v>
    </nc>
  </rcc>
  <rcc rId="27432" sId="5">
    <nc r="E161">
      <v>92060</v>
    </nc>
  </rcc>
  <rcc rId="27433" sId="5">
    <nc r="E162">
      <v>74010</v>
    </nc>
  </rcc>
  <rcc rId="27434" sId="5">
    <nc r="E163">
      <v>20040</v>
    </nc>
  </rcc>
  <rcc rId="27435" sId="5">
    <nc r="E164">
      <v>46540</v>
    </nc>
  </rcc>
  <rcc rId="27436" sId="5">
    <nc r="E165">
      <v>28880</v>
    </nc>
  </rcc>
  <rcc rId="27437" sId="5">
    <nc r="E166">
      <v>23035</v>
    </nc>
  </rcc>
  <rcc rId="27438" sId="5">
    <nc r="E167">
      <v>1075</v>
    </nc>
  </rcc>
  <rcc rId="27439" sId="5">
    <nc r="E168">
      <v>13395</v>
    </nc>
  </rcc>
  <rcc rId="27440" sId="5">
    <nc r="E169">
      <v>12835</v>
    </nc>
  </rcc>
  <rcc rId="27441" sId="5">
    <nc r="E170">
      <v>10680</v>
    </nc>
  </rcc>
  <rcc rId="27442" sId="5">
    <nc r="E171">
      <v>70545</v>
    </nc>
  </rcc>
  <rcc rId="27443" sId="5">
    <nc r="E172">
      <v>39795</v>
    </nc>
  </rcc>
  <rcc rId="27444" sId="5">
    <nc r="E173">
      <v>19270</v>
    </nc>
  </rcc>
  <rcc rId="27445" sId="5">
    <nc r="E174">
      <v>10105</v>
    </nc>
  </rcc>
  <rcc rId="27446" sId="5">
    <nc r="E175">
      <v>52390</v>
    </nc>
  </rcc>
  <rcc rId="27447" sId="5">
    <nc r="E176">
      <v>45105</v>
    </nc>
  </rcc>
  <rcc rId="27448" sId="5">
    <nc r="E177">
      <v>33480</v>
    </nc>
  </rcc>
  <rfmt sheetId="5" sqref="E178">
    <dxf>
      <fill>
        <patternFill>
          <bgColor rgb="FFFFFF00"/>
        </patternFill>
      </fill>
    </dxf>
  </rfmt>
  <rcc rId="27449" sId="5">
    <nc r="E179">
      <v>49100</v>
    </nc>
  </rcc>
  <rcc rId="27450" sId="5">
    <nc r="E180">
      <v>38985</v>
    </nc>
  </rcc>
  <rcc rId="27451" sId="5">
    <nc r="E181">
      <v>9970</v>
    </nc>
  </rcc>
  <rcc rId="27452" sId="5">
    <nc r="E182">
      <v>8905</v>
    </nc>
  </rcc>
  <rcc rId="27453" sId="5">
    <nc r="E183">
      <v>31385</v>
    </nc>
  </rcc>
  <rcc rId="27454" sId="5">
    <nc r="E184">
      <v>23490</v>
    </nc>
  </rcc>
  <rcc rId="27455" sId="5">
    <nc r="E185">
      <v>10475</v>
    </nc>
  </rcc>
  <rcc rId="27456" sId="5">
    <nc r="E186">
      <v>18395</v>
    </nc>
  </rcc>
  <rcc rId="27457" sId="5">
    <nc r="E187">
      <v>40460</v>
    </nc>
  </rcc>
  <rcc rId="27458" sId="5">
    <nc r="E188">
      <v>13175</v>
    </nc>
  </rcc>
  <rcc rId="27459" sId="5">
    <nc r="E189">
      <v>122735</v>
    </nc>
  </rcc>
  <rcc rId="27460" sId="5">
    <nc r="E190">
      <v>7035</v>
    </nc>
  </rcc>
  <rcc rId="27461" sId="5">
    <nc r="E191">
      <v>25515</v>
    </nc>
  </rcc>
  <rcc rId="27462" sId="5">
    <nc r="E192">
      <v>33025</v>
    </nc>
  </rcc>
  <rcc rId="27463" sId="5">
    <nc r="E193">
      <v>26470</v>
    </nc>
  </rcc>
  <rcc rId="27464" sId="5">
    <nc r="E194">
      <v>10225</v>
    </nc>
  </rcc>
  <rcc rId="27465" sId="5">
    <nc r="E195">
      <v>10065</v>
    </nc>
  </rcc>
  <rcc rId="27466" sId="5">
    <nc r="E196">
      <v>22360</v>
    </nc>
  </rcc>
  <rcc rId="27467" sId="5">
    <nc r="E197">
      <v>9575</v>
    </nc>
  </rcc>
  <rcc rId="27468" sId="5">
    <nc r="E198">
      <v>17590</v>
    </nc>
  </rcc>
  <rcc rId="27469" sId="5">
    <nc r="E199">
      <v>16330</v>
    </nc>
  </rcc>
  <rcc rId="27470" sId="5">
    <nc r="E200">
      <v>22970</v>
    </nc>
  </rcc>
  <rcc rId="27471" sId="5">
    <nc r="E201">
      <v>15665</v>
    </nc>
  </rcc>
  <rcc rId="27472" sId="5">
    <nc r="E178">
      <v>128690</v>
    </nc>
  </rcc>
  <rfmt sheetId="5" sqref="G178">
    <dxf>
      <fill>
        <patternFill patternType="solid">
          <bgColor rgb="FFFFFF00"/>
        </patternFill>
      </fill>
    </dxf>
  </rfmt>
  <rcc rId="27473" sId="5">
    <oc r="G202">
      <f>+F93+F69+F60+#REF!</f>
    </oc>
    <nc r="G202">
      <f>+F93+F69+F60</f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74" sId="10" numFmtId="34">
    <oc r="C8">
      <v>2619.1</v>
    </oc>
    <nc r="C8">
      <v>2860.7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7" sId="16">
    <oc r="A13" t="inlineStr">
      <is>
        <t>№ 19 -двор                эл.щит. №2</t>
      </is>
    </oc>
    <nc r="A13" t="inlineStr">
      <is>
        <t>№ 19А - внутр. двор. эл.щит. №2</t>
      </is>
    </nc>
  </rcc>
  <rfmt sheetId="16" sqref="E15">
    <dxf>
      <fill>
        <patternFill>
          <bgColor theme="4" tint="0.79998168889431442"/>
        </patternFill>
      </fill>
    </dxf>
  </rfmt>
  <rfmt sheetId="16" sqref="E7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178">
    <dxf>
      <fill>
        <patternFill patternType="solid">
          <bgColor rgb="FFFF0000"/>
        </patternFill>
      </fill>
    </dxf>
  </rfmt>
  <rcc rId="27500" sId="5">
    <nc r="G178">
      <v>128690</v>
    </nc>
  </rcc>
  <rcc rId="27501" sId="5">
    <oc r="D178">
      <v>128690</v>
    </oc>
    <nc r="D178"/>
  </rcc>
  <rcc rId="27502" sId="5">
    <oc r="E178">
      <v>128690</v>
    </oc>
    <nc r="E178"/>
  </rcc>
  <rcc rId="27503" sId="5">
    <oc r="F178">
      <f>E178-D178</f>
    </oc>
    <nc r="F178"/>
  </rcc>
  <rfmt sheetId="5" sqref="E178">
    <dxf>
      <fill>
        <patternFill>
          <bgColor theme="0"/>
        </patternFill>
      </fill>
    </dxf>
  </rfmt>
  <rfmt sheetId="5" sqref="G178">
    <dxf>
      <fill>
        <patternFill>
          <bgColor theme="0"/>
        </patternFill>
      </fill>
    </dxf>
  </rfmt>
  <rfmt sheetId="5" sqref="G178">
    <dxf>
      <alignment horizontal="left" readingOrder="0"/>
    </dxf>
  </rfmt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04" sId="5">
    <nc r="F178">
      <v>554</v>
    </nc>
  </rcc>
  <rcc rId="27505" sId="5">
    <oc r="G202">
      <f>+F93+F69+F60</f>
    </oc>
    <nc r="G202">
      <f>+F93+F69+F60+F178</f>
    </nc>
  </rcc>
  <rcmt sheetId="5" cell="F178" guid="{28ED8FC3-DF63-4F6F-9915-954FB1714FC4}" author="HP" newLength="67"/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06" sId="13" numFmtId="4">
    <oc r="D8">
      <v>263397</v>
    </oc>
    <nc r="D8">
      <v>268181</v>
    </nc>
  </rcc>
  <rcc rId="27507" sId="13" numFmtId="4">
    <oc r="D5">
      <v>3959.46</v>
    </oc>
    <nc r="D5">
      <v>4333.66</v>
    </nc>
  </rcc>
  <rcc rId="27508" sId="13">
    <oc r="E7">
      <f>1667-F7</f>
    </oc>
    <nc r="E7">
      <f>1958-F7</f>
    </nc>
  </rcc>
  <rcc rId="27509" sId="13">
    <oc r="F7">
      <f>135*3.23</f>
    </oc>
    <nc r="F7">
      <f>142*3.23</f>
    </nc>
  </rcc>
  <rcc rId="27510" sId="13">
    <oc r="F8">
      <f>135*4.33</f>
    </oc>
    <nc r="F8">
      <f>142*4.33</f>
    </nc>
  </rcc>
  <rcc rId="27511" sId="13" numFmtId="4">
    <oc r="E8">
      <f>2214-226</f>
    </oc>
    <nc r="E8">
      <v>2134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24" sId="13">
    <oc r="E5">
      <f>236.21+21.99</f>
    </oc>
    <nc r="E5">
      <f>181.99+7.65</f>
    </nc>
  </rcc>
  <rcc rId="27525" sId="13">
    <oc r="G5">
      <v>302.08</v>
    </oc>
    <nc r="G5">
      <v>105.04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26" sId="13" numFmtId="4">
    <oc r="D8">
      <v>268181</v>
    </oc>
    <nc r="D8">
      <v>267950</v>
    </nc>
  </rcc>
  <rcc rId="27527" sId="13" numFmtId="4">
    <oc r="E8">
      <v>2134</v>
    </oc>
    <nc r="E8">
      <v>1884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40" sId="13">
    <oc r="E5">
      <f>181.99+7.65</f>
    </oc>
    <nc r="E5">
      <f>105.04+7.65</f>
    </nc>
  </rcc>
  <rcc rId="27541" sId="13">
    <oc r="G5">
      <v>105.04</v>
    </oc>
    <nc r="G5">
      <v>160.12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54" sId="12" numFmtId="34">
    <oc r="I19">
      <v>91054</v>
    </oc>
    <nc r="I19"/>
  </rcc>
  <rcc rId="27555" sId="12" numFmtId="34">
    <oc r="I20">
      <v>27180</v>
    </oc>
    <nc r="I20"/>
  </rcc>
  <rcc rId="27556" sId="12">
    <oc r="I21">
      <f>I13-I19-I20</f>
    </oc>
    <nc r="I21"/>
  </rcc>
  <rcc rId="27557" sId="12">
    <oc r="I22">
      <f>I21+I19</f>
    </oc>
    <nc r="I22"/>
  </rcc>
  <rcc rId="27558" sId="12">
    <oc r="G22" t="inlineStr">
      <is>
        <t>к оплате без ИТП</t>
      </is>
    </oc>
    <nc r="G22"/>
  </rcc>
  <rcc rId="27559" sId="12">
    <oc r="G21" t="inlineStr">
      <is>
        <t>итого:</t>
      </is>
    </oc>
    <nc r="G21" t="inlineStr">
      <is>
        <t>итого на ОДН:</t>
      </is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2" sId="13">
    <oc r="E10">
      <f>'Норматив ээ'!I19-F10</f>
    </oc>
    <nc r="E10">
      <f>'Норматив ээ'!H19</f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3" sId="4">
    <oc r="D30">
      <v>51115</v>
    </oc>
    <nc r="D30"/>
  </rcc>
  <rcc rId="27574" sId="4">
    <oc r="E30">
      <v>51115</v>
    </oc>
    <nc r="E30"/>
  </rcc>
  <rcc rId="27575" sId="4">
    <oc r="F30">
      <f>E30-D30</f>
    </oc>
    <nc r="F30">
      <f>91*3</f>
    </nc>
  </rcc>
  <rfmt sheetId="4" sqref="F30">
    <dxf>
      <fill>
        <patternFill>
          <bgColor rgb="FFFF0000"/>
        </patternFill>
      </fill>
    </dxf>
  </rfmt>
  <rcc rId="27576" sId="4">
    <nc r="G60">
      <f>F30</f>
    </nc>
  </rcc>
  <rcc rId="27577" sId="2">
    <nc r="G57">
      <v>83670</v>
    </nc>
  </rcc>
  <rfmt sheetId="2" sqref="G57">
    <dxf>
      <alignment horizontal="left" readingOrder="0"/>
    </dxf>
  </rfmt>
  <rcc rId="27578" sId="2">
    <oc r="D57">
      <v>83670</v>
    </oc>
    <nc r="D57"/>
  </rcc>
  <rcc rId="27579" sId="2">
    <oc r="E57">
      <v>83670</v>
    </oc>
    <nc r="E57"/>
  </rcc>
  <rcc rId="27580" sId="2">
    <oc r="F57">
      <f>E57-D57</f>
    </oc>
    <nc r="F57"/>
  </rcc>
  <rfmt sheetId="2" sqref="F57">
    <dxf>
      <fill>
        <patternFill>
          <bgColor rgb="FFFF0000"/>
        </patternFill>
      </fill>
    </dxf>
  </rfmt>
  <rcmt sheetId="4" cell="F30" guid="{1CFBCDCF-64D7-4F06-A166-31E912799513}" author="HP" newLength="21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93" sId="2" ref="A58:XFD58" action="insert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</rrc>
  <rcc rId="27594" sId="2">
    <nc r="B58" t="inlineStr">
      <is>
        <t>Зарубин Дмитрий Сергеевич</t>
      </is>
    </nc>
  </rcc>
  <rcc rId="27595" sId="2" numFmtId="4">
    <nc r="F57">
      <v>239</v>
    </nc>
  </rcc>
  <rcc rId="27596" sId="2">
    <nc r="G58" t="inlineStr">
      <is>
        <t>перерасчет</t>
      </is>
    </nc>
  </rcc>
  <rcc rId="27597" sId="2">
    <nc r="F58">
      <f>6*239</f>
    </nc>
  </rcc>
  <rcc rId="27598" sId="2">
    <oc r="G119">
      <f>F83+F33</f>
    </oc>
    <nc r="G119">
      <f>F83+F33+F57</f>
    </nc>
  </rcc>
  <rfmt sheetId="2" sqref="B57:C57" start="0" length="0">
    <dxf>
      <border>
        <bottom style="thin">
          <color indexed="64"/>
        </bottom>
      </border>
    </dxf>
  </rfmt>
  <rfmt sheetId="5" sqref="F165">
    <dxf>
      <fill>
        <patternFill>
          <bgColor rgb="FFFF0000"/>
        </patternFill>
      </fill>
    </dxf>
  </rfmt>
  <rcc rId="27599" sId="5">
    <oc r="D165">
      <v>28880</v>
    </oc>
    <nc r="D165"/>
  </rcc>
  <rcc rId="27600" sId="5">
    <oc r="E165">
      <v>28880</v>
    </oc>
    <nc r="E165"/>
  </rcc>
  <rcc rId="27601" sId="5">
    <nc r="G165">
      <v>28880</v>
    </nc>
  </rcc>
  <rrc rId="27602" sId="5" ref="A166:XFD166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27603" sId="5" odxf="1" dxf="1">
    <nc r="B166" t="inlineStr">
      <is>
        <t>Землякова Надежда Алексеевна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7604" sId="5">
    <oc r="F165">
      <f>E165-D165</f>
    </oc>
    <nc r="F165">
      <v>190</v>
    </nc>
  </rcc>
  <rfmt sheetId="5" sqref="C16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27605" sId="5">
    <nc r="F166">
      <f>17*190</f>
    </nc>
  </rcc>
  <rcc rId="27606" sId="5">
    <nc r="G166" t="inlineStr">
      <is>
        <t>перерасчет</t>
      </is>
    </nc>
  </rcc>
  <rcc rId="27607" sId="5">
    <oc r="G203">
      <f>+F93+F69+F60+F179</f>
    </oc>
    <nc r="G203">
      <f>+F93+F69+F60+F179+F165</f>
    </nc>
  </rcc>
  <rm rId="27608" sheetId="5" source="F166" destination="G165" sourceSheetId="5">
    <rcc rId="0" sId="5" dxf="1">
      <nc r="G165">
        <v>28880</v>
      </nc>
      <ndxf>
        <fill>
          <patternFill patternType="solid">
            <bgColor theme="0"/>
          </patternFill>
        </fill>
      </ndxf>
    </rcc>
  </rm>
  <rcc rId="27609" sId="5">
    <nc r="O165" t="inlineStr">
      <is>
        <t>перерасчет</t>
      </is>
    </nc>
  </rcc>
  <rrc rId="27610" sId="5" ref="A166:XFD166" action="delete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6:XFD166" start="0" length="0"/>
    <rfmt sheetId="5" sqref="A166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5" s="1" dxf="1">
      <nc r="B166" t="inlineStr">
        <is>
          <t>Землякова Надежда Алексеевна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="1" sqref="C166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5" sqref="D16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G166" t="inlineStr">
        <is>
          <t>перерасчет</t>
        </is>
      </nc>
      <ndxf>
        <fill>
          <patternFill patternType="solid">
            <bgColor theme="0"/>
          </patternFill>
        </fill>
      </ndxf>
    </rcc>
  </rrc>
  <rfmt sheetId="5" sqref="G165">
    <dxf>
      <alignment horizontal="center" readingOrder="0"/>
    </dxf>
  </rfmt>
  <rfmt sheetId="5" sqref="O165">
    <dxf>
      <fill>
        <patternFill patternType="solid">
          <bgColor rgb="FFFF0000"/>
        </patternFill>
      </fill>
    </dxf>
  </rfmt>
  <rm rId="27611" sheetId="2" source="F58" destination="G57" sourceSheetId="2">
    <rcc rId="0" sId="2" dxf="1">
      <nc r="G57">
        <v>83670</v>
      </nc>
      <ndxf>
        <fill>
          <patternFill patternType="solid">
            <bgColor theme="0"/>
          </patternFill>
        </fill>
        <alignment horizontal="left" vertical="top" readingOrder="0"/>
      </ndxf>
    </rcc>
  </rm>
  <rm rId="27612" sheetId="2" source="G58" destination="M57" sourceSheetId="2"/>
  <rrc rId="27613" sId="2" ref="A58:XFD58" action="delete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58:XFD58" start="0" length="0"/>
    <rfmt sheetId="2" sqref="A58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2" s="1" dxf="1">
      <nc r="B58" t="inlineStr">
        <is>
          <t>Зарубин Дмитрий Сергеевич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2" s="1" sqref="C58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2" sqref="D5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2" sqref="E5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cmt sheetId="2" cell="F57" guid="{00C5E6B5-4803-4411-8A61-4B95022DFDD0}" author="HP" newLength="18"/>
  <rcmt sheetId="2" cell="G57" guid="{3E493A66-2768-457E-92EC-CDF816FACC24}" author="HP" newLength="27"/>
  <rcmt sheetId="5" cell="F165" guid="{8349899F-B09C-42B7-BB88-49B3DF309CBA}" author="HP" newLength="17"/>
  <rcmt sheetId="5" cell="G165" guid="{5524889F-27F3-4E1C-8488-4C8697D36A64}" author="HP" newLength="26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26" sId="16">
    <oc r="D4">
      <v>877</v>
    </oc>
    <nc r="D4">
      <v>900</v>
    </nc>
  </rcc>
  <rfmt sheetId="16" sqref="D7" start="0" length="0">
    <dxf>
      <fill>
        <patternFill>
          <bgColor theme="4" tint="0.79998168889431442"/>
        </patternFill>
      </fill>
    </dxf>
  </rfmt>
  <rcc rId="27627" sId="16">
    <oc r="D8">
      <v>735</v>
    </oc>
    <nc r="D8">
      <v>755</v>
    </nc>
  </rcc>
  <rcc rId="27628" sId="16">
    <oc r="D9">
      <v>1436</v>
    </oc>
    <nc r="D9">
      <v>1520</v>
    </nc>
  </rcc>
  <rcc rId="27629" sId="16">
    <oc r="D11">
      <v>26450</v>
    </oc>
    <nc r="D11">
      <v>26550</v>
    </nc>
  </rcc>
  <rcc rId="27630" sId="16">
    <oc r="D12">
      <v>16185</v>
    </oc>
    <nc r="D12">
      <v>16307</v>
    </nc>
  </rcc>
  <rfmt sheetId="16" sqref="D15" start="0" length="0">
    <dxf>
      <fill>
        <patternFill>
          <bgColor theme="4" tint="0.79998168889431442"/>
        </patternFill>
      </fill>
    </dxf>
  </rfmt>
  <rcc rId="27631" sId="16">
    <oc r="D17">
      <v>26216</v>
    </oc>
    <nc r="D17">
      <v>26703</v>
    </nc>
  </rcc>
  <rcc rId="27632" sId="16">
    <oc r="D19">
      <v>19855</v>
    </oc>
    <nc r="D19">
      <v>19932</v>
    </nc>
  </rcc>
  <rcc rId="27633" sId="16">
    <oc r="D20">
      <v>40534</v>
    </oc>
    <nc r="D20">
      <v>40614</v>
    </nc>
  </rcc>
  <rcc rId="27634" sId="16">
    <oc r="D21">
      <v>618</v>
    </oc>
    <nc r="D21">
      <v>632</v>
    </nc>
  </rcc>
  <rcc rId="27635" sId="16">
    <oc r="D25">
      <v>74478</v>
    </oc>
    <nc r="D25">
      <v>75017</v>
    </nc>
  </rcc>
  <rcc rId="27636" sId="16">
    <oc r="D26">
      <v>14386</v>
    </oc>
    <nc r="D26">
      <v>15099</v>
    </nc>
  </rcc>
  <rcc rId="27637" sId="16">
    <oc r="E4">
      <v>900</v>
    </oc>
    <nc r="E4"/>
  </rcc>
  <rcc rId="27638" sId="16">
    <oc r="E7">
      <v>10326</v>
    </oc>
    <nc r="E7"/>
  </rcc>
  <rcc rId="27639" sId="16">
    <oc r="E8">
      <v>755</v>
    </oc>
    <nc r="E8"/>
  </rcc>
  <rcc rId="27640" sId="16">
    <oc r="E9">
      <v>1520</v>
    </oc>
    <nc r="E9"/>
  </rcc>
  <rcc rId="27641" sId="16">
    <oc r="E11">
      <v>26550</v>
    </oc>
    <nc r="E11"/>
  </rcc>
  <rcc rId="27642" sId="16">
    <oc r="E12">
      <v>16307</v>
    </oc>
    <nc r="E12"/>
  </rcc>
  <rcc rId="27643" sId="16">
    <oc r="E13">
      <v>24624</v>
    </oc>
    <nc r="E13"/>
  </rcc>
  <rcc rId="27644" sId="16">
    <oc r="E15">
      <v>1384</v>
    </oc>
    <nc r="E15"/>
  </rcc>
  <rcc rId="27645" sId="16">
    <oc r="E16">
      <v>8102</v>
    </oc>
    <nc r="E16"/>
  </rcc>
  <rcc rId="27646" sId="16">
    <oc r="E17">
      <v>26703</v>
    </oc>
    <nc r="E17"/>
  </rcc>
  <rcc rId="27647" sId="16">
    <oc r="E18">
      <v>1417</v>
    </oc>
    <nc r="E18"/>
  </rcc>
  <rcc rId="27648" sId="16">
    <oc r="E19">
      <v>19932</v>
    </oc>
    <nc r="E19"/>
  </rcc>
  <rcc rId="27649" sId="16">
    <oc r="E20">
      <v>40614</v>
    </oc>
    <nc r="E20"/>
  </rcc>
  <rcc rId="27650" sId="16">
    <oc r="E21">
      <v>632</v>
    </oc>
    <nc r="E21"/>
  </rcc>
  <rcc rId="27651" sId="16">
    <oc r="E24">
      <v>26753</v>
    </oc>
    <nc r="E24"/>
  </rcc>
  <rcc rId="27652" sId="16">
    <oc r="E25">
      <v>75017</v>
    </oc>
    <nc r="E25"/>
  </rcc>
  <rcc rId="27653" sId="16">
    <oc r="E26">
      <v>15099</v>
    </oc>
    <nc r="E26"/>
  </rcc>
  <rcc rId="27654" sId="16">
    <oc r="F1" t="inlineStr">
      <is>
        <t>Апрель</t>
      </is>
    </oc>
    <nc r="F1" t="inlineStr">
      <is>
        <t>Май</t>
      </is>
    </nc>
  </rcc>
  <rcc rId="27655" sId="5">
    <oc r="E2" t="inlineStr">
      <is>
        <t>Апрель</t>
      </is>
    </oc>
    <nc r="E2" t="inlineStr">
      <is>
        <t>Май</t>
      </is>
    </nc>
  </rcc>
  <rcc rId="27656" sId="5">
    <oc r="D6">
      <v>13470</v>
    </oc>
    <nc r="D6">
      <v>13600</v>
    </nc>
  </rcc>
  <rcc rId="27657" sId="5">
    <oc r="D7">
      <v>5415</v>
    </oc>
    <nc r="D7">
      <v>5450</v>
    </nc>
  </rcc>
  <rcc rId="27658" sId="5">
    <oc r="D8">
      <v>13475</v>
    </oc>
    <nc r="D8">
      <v>14055</v>
    </nc>
  </rcc>
  <rcc rId="27659" sId="5">
    <oc r="D9">
      <v>9760</v>
    </oc>
    <nc r="D9">
      <v>10025</v>
    </nc>
  </rcc>
  <rcc rId="27660" sId="5">
    <oc r="D10">
      <v>19220</v>
    </oc>
    <nc r="D10">
      <v>19530</v>
    </nc>
  </rcc>
  <rcc rId="27661" sId="5">
    <oc r="D11">
      <v>45560</v>
    </oc>
    <nc r="D11">
      <v>45595</v>
    </nc>
  </rcc>
  <rcc rId="27662" sId="5">
    <oc r="D12">
      <v>19485</v>
    </oc>
    <nc r="D12">
      <v>20035</v>
    </nc>
  </rcc>
  <rcc rId="27663" sId="5">
    <oc r="D13">
      <v>13310</v>
    </oc>
    <nc r="D13">
      <v>13440</v>
    </nc>
  </rcc>
  <rcc rId="27664" sId="5">
    <oc r="D14">
      <v>70105</v>
    </oc>
    <nc r="D14">
      <v>70335</v>
    </nc>
  </rcc>
  <rcc rId="27665" sId="5">
    <oc r="D15">
      <v>20245</v>
    </oc>
    <nc r="D15">
      <v>20250</v>
    </nc>
  </rcc>
  <rcc rId="27666" sId="5">
    <oc r="D16">
      <v>6265</v>
    </oc>
    <nc r="D16">
      <v>6465</v>
    </nc>
  </rcc>
  <rcc rId="27667" sId="5">
    <oc r="D17">
      <v>32625</v>
    </oc>
    <nc r="D17">
      <v>32690</v>
    </nc>
  </rcc>
  <rcc rId="27668" sId="5">
    <oc r="D18">
      <v>17940</v>
    </oc>
    <nc r="D18">
      <v>18150</v>
    </nc>
  </rcc>
  <rcc rId="27669" sId="5">
    <oc r="D19">
      <v>12515</v>
    </oc>
    <nc r="D19">
      <v>12895</v>
    </nc>
  </rcc>
  <rcc rId="27670" sId="5">
    <oc r="D20">
      <v>52225</v>
    </oc>
    <nc r="D20">
      <v>52425</v>
    </nc>
  </rcc>
  <rcc rId="27671" sId="5">
    <oc r="D21">
      <v>69885</v>
    </oc>
    <nc r="D21">
      <v>70065</v>
    </nc>
  </rcc>
  <rcc rId="27672" sId="5">
    <oc r="D22">
      <v>51885</v>
    </oc>
    <nc r="D22">
      <v>52395</v>
    </nc>
  </rcc>
  <rcc rId="27673" sId="5">
    <oc r="D23">
      <v>10985</v>
    </oc>
    <nc r="D23">
      <v>11215</v>
    </nc>
  </rcc>
  <rcc rId="27674" sId="5">
    <oc r="D24">
      <v>7480</v>
    </oc>
    <nc r="D24">
      <v>7585</v>
    </nc>
  </rcc>
  <rcc rId="27675" sId="5">
    <oc r="D26">
      <v>8835</v>
    </oc>
    <nc r="D26">
      <v>8915</v>
    </nc>
  </rcc>
  <rcc rId="27676" sId="5">
    <oc r="D27">
      <v>3325</v>
    </oc>
    <nc r="D27">
      <v>3645</v>
    </nc>
  </rcc>
  <rcc rId="27677" sId="5">
    <oc r="D28">
      <v>6055</v>
    </oc>
    <nc r="D28">
      <v>6255</v>
    </nc>
  </rcc>
  <rcc rId="27678" sId="5">
    <oc r="D29">
      <v>20540</v>
    </oc>
    <nc r="D29">
      <v>21080</v>
    </nc>
  </rcc>
  <rcc rId="27679" sId="5">
    <oc r="D30">
      <v>60765</v>
    </oc>
    <nc r="D30">
      <v>61075</v>
    </nc>
  </rcc>
  <rcc rId="27680" sId="5">
    <oc r="D31">
      <v>19335</v>
    </oc>
    <nc r="D31">
      <v>19510</v>
    </nc>
  </rcc>
  <rcc rId="27681" sId="5">
    <oc r="D32">
      <v>18550</v>
    </oc>
    <nc r="D32">
      <v>18710</v>
    </nc>
  </rcc>
  <rcc rId="27682" sId="5">
    <oc r="D33">
      <v>54840</v>
    </oc>
    <nc r="D33">
      <v>55010</v>
    </nc>
  </rcc>
  <rcc rId="27683" sId="5">
    <oc r="D34">
      <v>13260</v>
    </oc>
    <nc r="D34">
      <v>13390</v>
    </nc>
  </rcc>
  <rcc rId="27684" sId="5">
    <oc r="D35">
      <v>10505</v>
    </oc>
    <nc r="D35">
      <v>10615</v>
    </nc>
  </rcc>
  <rcc rId="27685" sId="5">
    <oc r="D36">
      <v>68800</v>
    </oc>
    <nc r="D36">
      <v>69140</v>
    </nc>
  </rcc>
  <rcc rId="27686" sId="5">
    <oc r="D37">
      <v>26285</v>
    </oc>
    <nc r="D37">
      <v>26525</v>
    </nc>
  </rcc>
  <rcc rId="27687" sId="5">
    <oc r="D38">
      <v>90675</v>
    </oc>
    <nc r="D38">
      <v>91075</v>
    </nc>
  </rcc>
  <rcc rId="27688" sId="5">
    <oc r="D39">
      <v>11930</v>
    </oc>
    <nc r="D39">
      <v>12090</v>
    </nc>
  </rcc>
  <rcc rId="27689" sId="5">
    <oc r="D40">
      <v>64270</v>
    </oc>
    <nc r="D40">
      <v>64470</v>
    </nc>
  </rcc>
  <rcc rId="27690" sId="5">
    <oc r="D41">
      <v>18600</v>
    </oc>
    <nc r="D41">
      <v>18845</v>
    </nc>
  </rcc>
  <rcc rId="27691" sId="5">
    <oc r="D42">
      <v>106715</v>
    </oc>
    <nc r="D42">
      <v>107015</v>
    </nc>
  </rcc>
  <rcc rId="27692" sId="5">
    <oc r="D43">
      <v>13630</v>
    </oc>
    <nc r="D43">
      <v>13800</v>
    </nc>
  </rcc>
  <rcc rId="27693" sId="5">
    <oc r="D44">
      <v>23535</v>
    </oc>
    <nc r="D44">
      <v>23560</v>
    </nc>
  </rcc>
  <rcc rId="27694" sId="5">
    <oc r="D45">
      <v>19820</v>
    </oc>
    <nc r="D45">
      <v>20035</v>
    </nc>
  </rcc>
  <rcc rId="27695" sId="5">
    <oc r="D46">
      <v>20</v>
    </oc>
    <nc r="D46">
      <v>120</v>
    </nc>
  </rcc>
  <rcc rId="27696" sId="5">
    <oc r="D47">
      <v>9750</v>
    </oc>
    <nc r="D47">
      <v>10070</v>
    </nc>
  </rcc>
  <rcc rId="27697" sId="5">
    <oc r="D48">
      <v>24980</v>
    </oc>
    <nc r="D48">
      <v>25110</v>
    </nc>
  </rcc>
  <rcc rId="27698" sId="5">
    <oc r="D49">
      <v>34220</v>
    </oc>
    <nc r="D49">
      <v>34465</v>
    </nc>
  </rcc>
  <rcc rId="27699" sId="5">
    <oc r="D50">
      <v>18775</v>
    </oc>
    <nc r="D50">
      <v>18900</v>
    </nc>
  </rcc>
  <rcc rId="27700" sId="5">
    <oc r="D51">
      <v>1320</v>
    </oc>
    <nc r="D51">
      <v>1590</v>
    </nc>
  </rcc>
  <rcc rId="27701" sId="5">
    <oc r="D52">
      <v>21835</v>
    </oc>
    <nc r="D52">
      <v>22000</v>
    </nc>
  </rcc>
  <rcc rId="27702" sId="5">
    <oc r="D53">
      <v>36315</v>
    </oc>
    <nc r="D53">
      <v>36405</v>
    </nc>
  </rcc>
  <rcc rId="27703" sId="5">
    <oc r="D54">
      <v>41400</v>
    </oc>
    <nc r="D54">
      <v>41725</v>
    </nc>
  </rcc>
  <rcc rId="27704" sId="5">
    <oc r="D55">
      <v>7580</v>
    </oc>
    <nc r="D55">
      <v>7840</v>
    </nc>
  </rcc>
  <rcc rId="27705" sId="5">
    <oc r="D56">
      <v>261500</v>
    </oc>
    <nc r="D56">
      <v>262385</v>
    </nc>
  </rcc>
  <rcc rId="27706" sId="5">
    <oc r="D57">
      <v>31680</v>
    </oc>
    <nc r="D57">
      <v>31775</v>
    </nc>
  </rcc>
  <rcc rId="27707" sId="5">
    <oc r="D58">
      <v>7015</v>
    </oc>
    <nc r="D58">
      <v>7430</v>
    </nc>
  </rcc>
  <rcc rId="27708" sId="5">
    <oc r="D59">
      <v>66510</v>
    </oc>
    <nc r="D59">
      <v>66630</v>
    </nc>
  </rcc>
  <rcc rId="27709" sId="5">
    <oc r="D61">
      <v>3305</v>
    </oc>
    <nc r="D61">
      <v>3385</v>
    </nc>
  </rcc>
  <rcc rId="27710" sId="5">
    <oc r="D62">
      <v>8315</v>
    </oc>
    <nc r="D62">
      <v>8420</v>
    </nc>
  </rcc>
  <rcc rId="27711" sId="5">
    <oc r="D63">
      <v>800</v>
    </oc>
    <nc r="D63">
      <v>1030</v>
    </nc>
  </rcc>
  <rcc rId="27712" sId="5">
    <oc r="D64">
      <v>18815</v>
    </oc>
    <nc r="D64">
      <v>19020</v>
    </nc>
  </rcc>
  <rcc rId="27713" sId="5">
    <oc r="D65">
      <v>6595</v>
    </oc>
    <nc r="D65">
      <v>6735</v>
    </nc>
  </rcc>
  <rcc rId="27714" sId="5">
    <oc r="D66">
      <v>22670</v>
    </oc>
    <nc r="D66">
      <v>22900</v>
    </nc>
  </rcc>
  <rcc rId="27715" sId="5">
    <oc r="D67">
      <v>27800</v>
    </oc>
    <nc r="D67">
      <v>27985</v>
    </nc>
  </rcc>
  <rcc rId="27716" sId="5">
    <oc r="D68">
      <v>5600</v>
    </oc>
    <nc r="D68">
      <v>5635</v>
    </nc>
  </rcc>
  <rcc rId="27717" sId="5">
    <oc r="D70">
      <v>20400</v>
    </oc>
    <nc r="D70">
      <v>20455</v>
    </nc>
  </rcc>
  <rcc rId="27718" sId="5">
    <oc r="D71">
      <v>35760</v>
    </oc>
    <nc r="D71">
      <v>36000</v>
    </nc>
  </rcc>
  <rcc rId="27719" sId="5">
    <oc r="D72">
      <v>32460</v>
    </oc>
    <nc r="D72">
      <v>32670</v>
    </nc>
  </rcc>
  <rcc rId="27720" sId="5">
    <oc r="D73">
      <v>3790</v>
    </oc>
    <nc r="D73">
      <v>3925</v>
    </nc>
  </rcc>
  <rcc rId="27721" sId="5">
    <oc r="D74">
      <v>6755</v>
    </oc>
    <nc r="D74">
      <v>7025</v>
    </nc>
  </rcc>
  <rcc rId="27722" sId="5">
    <oc r="D75">
      <v>5305</v>
    </oc>
    <nc r="D75">
      <v>5385</v>
    </nc>
  </rcc>
  <rcc rId="27723" sId="5">
    <oc r="D76">
      <v>55750</v>
    </oc>
    <nc r="D76">
      <v>56535</v>
    </nc>
  </rcc>
  <rcc rId="27724" sId="5">
    <oc r="D77">
      <v>11920</v>
    </oc>
    <nc r="D77">
      <v>12040</v>
    </nc>
  </rcc>
  <rcc rId="27725" sId="5">
    <oc r="D78">
      <v>11875</v>
    </oc>
    <nc r="D78">
      <v>11995</v>
    </nc>
  </rcc>
  <rcc rId="27726" sId="5">
    <oc r="D79">
      <v>8455</v>
    </oc>
    <nc r="D79">
      <v>8710</v>
    </nc>
  </rcc>
  <rcc rId="27727" sId="5">
    <oc r="D80">
      <v>6815</v>
    </oc>
    <nc r="D80">
      <v>7070</v>
    </nc>
  </rcc>
  <rcc rId="27728" sId="5">
    <oc r="D81">
      <v>10300</v>
    </oc>
    <nc r="D81">
      <v>10395</v>
    </nc>
  </rcc>
  <rcc rId="27729" sId="5">
    <oc r="D82">
      <v>2030</v>
    </oc>
    <nc r="D82">
      <v>2085</v>
    </nc>
  </rcc>
  <rcc rId="27730" sId="5">
    <oc r="D83">
      <v>15375</v>
    </oc>
    <nc r="D83">
      <v>15580</v>
    </nc>
  </rcc>
  <rcc rId="27731" sId="5">
    <oc r="D85">
      <v>25310</v>
    </oc>
    <nc r="D85">
      <v>25410</v>
    </nc>
  </rcc>
  <rcc rId="27732" sId="5">
    <oc r="D86">
      <v>27065</v>
    </oc>
    <nc r="D86">
      <v>27180</v>
    </nc>
  </rcc>
  <rcc rId="27733" sId="5">
    <oc r="D87">
      <v>8600</v>
    </oc>
    <nc r="D87">
      <v>8670</v>
    </nc>
  </rcc>
  <rcc rId="27734" sId="5">
    <oc r="D88">
      <v>3005</v>
    </oc>
    <nc r="D88">
      <v>3010</v>
    </nc>
  </rcc>
  <rcc rId="27735" sId="5">
    <oc r="D89">
      <v>34715</v>
    </oc>
    <nc r="D89">
      <v>36025</v>
    </nc>
  </rcc>
  <rcc rId="27736" sId="5">
    <oc r="D90">
      <v>27135</v>
    </oc>
    <nc r="D90">
      <v>27225</v>
    </nc>
  </rcc>
  <rcc rId="27737" sId="5">
    <oc r="D91">
      <v>65770</v>
    </oc>
    <nc r="D91">
      <v>66420</v>
    </nc>
  </rcc>
  <rcc rId="27738" sId="5">
    <oc r="D92">
      <v>39770</v>
    </oc>
    <nc r="D92">
      <v>39970</v>
    </nc>
  </rcc>
  <rcc rId="27739" sId="5">
    <oc r="D94">
      <v>1365</v>
    </oc>
    <nc r="D94">
      <v>1640</v>
    </nc>
  </rcc>
  <rcc rId="27740" sId="5">
    <oc r="D95">
      <v>19795</v>
    </oc>
    <nc r="D95">
      <v>20110</v>
    </nc>
  </rcc>
  <rcc rId="27741" sId="5">
    <oc r="D96">
      <v>8325</v>
    </oc>
    <nc r="D96">
      <v>8570</v>
    </nc>
  </rcc>
  <rcc rId="27742" sId="5">
    <oc r="D97">
      <v>33795</v>
    </oc>
    <nc r="D97">
      <v>34100</v>
    </nc>
  </rcc>
  <rcc rId="27743" sId="5">
    <oc r="D98">
      <v>8225</v>
    </oc>
    <nc r="D98">
      <v>8305</v>
    </nc>
  </rcc>
  <rcc rId="27744" sId="5">
    <oc r="D99">
      <v>43835</v>
    </oc>
    <nc r="D99">
      <v>44480</v>
    </nc>
  </rcc>
  <rcc rId="27745" sId="5">
    <oc r="D100">
      <v>30560</v>
    </oc>
    <nc r="D100">
      <v>30800</v>
    </nc>
  </rcc>
  <rcc rId="27746" sId="5">
    <oc r="D101">
      <v>30140</v>
    </oc>
    <nc r="D101">
      <v>30635</v>
    </nc>
  </rcc>
  <rcc rId="27747" sId="5">
    <oc r="D102">
      <v>16860</v>
    </oc>
    <nc r="D102">
      <v>17185</v>
    </nc>
  </rcc>
  <rcc rId="27748" sId="5">
    <oc r="D103">
      <v>14280</v>
    </oc>
    <nc r="D103">
      <v>14465</v>
    </nc>
  </rcc>
  <rcc rId="27749" sId="5">
    <oc r="D104">
      <v>23685</v>
    </oc>
    <nc r="D104">
      <v>23780</v>
    </nc>
  </rcc>
  <rcc rId="27750" sId="5">
    <oc r="D105">
      <v>4075</v>
    </oc>
    <nc r="D105">
      <v>4210</v>
    </nc>
  </rcc>
  <rcc rId="27751" sId="5">
    <oc r="D106">
      <v>8920</v>
    </oc>
    <nc r="D106">
      <v>9085</v>
    </nc>
  </rcc>
  <rcc rId="27752" sId="5">
    <oc r="D108">
      <v>97540</v>
    </oc>
    <nc r="D108">
      <v>97785</v>
    </nc>
  </rcc>
  <rcc rId="27753" sId="5">
    <oc r="D109">
      <v>35065</v>
    </oc>
    <nc r="D109">
      <v>35110</v>
    </nc>
  </rcc>
  <rcc rId="27754" sId="5">
    <oc r="D110">
      <v>13945</v>
    </oc>
    <nc r="D110">
      <v>14380</v>
    </nc>
  </rcc>
  <rcc rId="27755" sId="5">
    <oc r="D111">
      <v>25755</v>
    </oc>
    <nc r="D111">
      <v>26195</v>
    </nc>
  </rcc>
  <rcc rId="27756" sId="5">
    <oc r="D112">
      <v>5050</v>
    </oc>
    <nc r="D112">
      <v>5240</v>
    </nc>
  </rcc>
  <rcc rId="27757" sId="5">
    <oc r="D113">
      <v>19855</v>
    </oc>
    <nc r="D113">
      <v>19965</v>
    </nc>
  </rcc>
  <rcc rId="27758" sId="5">
    <oc r="D114">
      <v>11355</v>
    </oc>
    <nc r="D114">
      <v>11610</v>
    </nc>
  </rcc>
  <rcc rId="27759" sId="5">
    <oc r="D115">
      <v>46685</v>
    </oc>
    <nc r="D115">
      <v>46945</v>
    </nc>
  </rcc>
  <rcc rId="27760" sId="5">
    <oc r="D116">
      <v>35495</v>
    </oc>
    <nc r="D116">
      <v>35700</v>
    </nc>
  </rcc>
  <rcc rId="27761" sId="5">
    <oc r="D117">
      <v>95920</v>
    </oc>
    <nc r="D117">
      <v>96200</v>
    </nc>
  </rcc>
  <rcc rId="27762" sId="5">
    <oc r="D118">
      <v>40055</v>
    </oc>
    <nc r="D118">
      <v>40375</v>
    </nc>
  </rcc>
  <rcc rId="27763" sId="5">
    <oc r="D119">
      <v>2220</v>
    </oc>
    <nc r="D119">
      <v>2295</v>
    </nc>
  </rcc>
  <rcc rId="27764" sId="5">
    <oc r="D120">
      <v>86680</v>
    </oc>
    <nc r="D120">
      <v>86985</v>
    </nc>
  </rcc>
  <rcc rId="27765" sId="5">
    <oc r="D121">
      <v>83455</v>
    </oc>
    <nc r="D121">
      <v>83645</v>
    </nc>
  </rcc>
  <rcc rId="27766" sId="5">
    <oc r="D122">
      <v>15800</v>
    </oc>
    <nc r="D122">
      <v>15805</v>
    </nc>
  </rcc>
  <rcc rId="27767" sId="5">
    <oc r="D123">
      <v>5080</v>
    </oc>
    <nc r="D123">
      <v>5150</v>
    </nc>
  </rcc>
  <rcc rId="27768" sId="5">
    <oc r="D124">
      <v>8530</v>
    </oc>
    <nc r="D124">
      <v>8640</v>
    </nc>
  </rcc>
  <rcc rId="27769" sId="5">
    <oc r="D125">
      <v>9635</v>
    </oc>
    <nc r="D125">
      <v>9830</v>
    </nc>
  </rcc>
  <rcc rId="27770" sId="5">
    <oc r="D126">
      <v>30930</v>
    </oc>
    <nc r="D126">
      <v>31230</v>
    </nc>
  </rcc>
  <rcc rId="27771" sId="5">
    <oc r="D127">
      <v>59950</v>
    </oc>
    <nc r="D127">
      <v>60700</v>
    </nc>
  </rcc>
  <rcc rId="27772" sId="5">
    <oc r="D128">
      <v>8665</v>
    </oc>
    <nc r="D128">
      <v>9145</v>
    </nc>
  </rcc>
  <rcc rId="27773" sId="5">
    <oc r="D129">
      <v>15620</v>
    </oc>
    <nc r="D129">
      <v>15760</v>
    </nc>
  </rcc>
  <rcc rId="27774" sId="5">
    <oc r="D130">
      <v>12205</v>
    </oc>
    <nc r="D130">
      <v>12530</v>
    </nc>
  </rcc>
  <rcc rId="27775" sId="5">
    <oc r="D131">
      <v>8230</v>
    </oc>
    <nc r="D131">
      <v>8330</v>
    </nc>
  </rcc>
  <rcc rId="27776" sId="5">
    <oc r="D132">
      <v>9450</v>
    </oc>
    <nc r="D132">
      <v>9550</v>
    </nc>
  </rcc>
  <rcc rId="27777" sId="5">
    <oc r="D133">
      <v>18945</v>
    </oc>
    <nc r="D133">
      <v>19035</v>
    </nc>
  </rcc>
  <rcc rId="27778" sId="5">
    <oc r="D134">
      <v>17805</v>
    </oc>
    <nc r="D134">
      <v>17970</v>
    </nc>
  </rcc>
  <rcc rId="27779" sId="5">
    <oc r="D135">
      <v>30775</v>
    </oc>
    <nc r="D135">
      <v>30945</v>
    </nc>
  </rcc>
  <rcc rId="27780" sId="5">
    <oc r="D136">
      <v>58350</v>
    </oc>
    <nc r="D136">
      <v>58600</v>
    </nc>
  </rcc>
  <rcc rId="27781" sId="5">
    <oc r="D137">
      <v>28805</v>
    </oc>
    <nc r="D137">
      <v>28995</v>
    </nc>
  </rcc>
  <rcc rId="27782" sId="5">
    <oc r="D138">
      <v>28400</v>
    </oc>
    <nc r="D138">
      <v>28780</v>
    </nc>
  </rcc>
  <rcc rId="27783" sId="5">
    <oc r="D139">
      <v>40475</v>
    </oc>
    <nc r="D139">
      <v>40635</v>
    </nc>
  </rcc>
  <rcc rId="27784" sId="5">
    <oc r="D140">
      <v>18760</v>
    </oc>
    <nc r="D140">
      <v>18945</v>
    </nc>
  </rcc>
  <rcc rId="27785" sId="5">
    <oc r="D141">
      <v>9155</v>
    </oc>
    <nc r="D141">
      <v>9355</v>
    </nc>
  </rcc>
  <rcc rId="27786" sId="5">
    <oc r="D142">
      <v>27050</v>
    </oc>
    <nc r="D142">
      <v>27415</v>
    </nc>
  </rcc>
  <rcc rId="27787" sId="5">
    <oc r="D143">
      <v>41425</v>
    </oc>
    <nc r="D143">
      <v>41550</v>
    </nc>
  </rcc>
  <rcc rId="27788" sId="5">
    <oc r="D144">
      <v>57045</v>
    </oc>
    <nc r="D144">
      <v>57555</v>
    </nc>
  </rcc>
  <rcc rId="27789" sId="5">
    <oc r="D145">
      <v>10415</v>
    </oc>
    <nc r="D145">
      <v>10635</v>
    </nc>
  </rcc>
  <rcc rId="27790" sId="5">
    <oc r="D146">
      <v>12385</v>
    </oc>
    <nc r="D146">
      <v>12635</v>
    </nc>
  </rcc>
  <rcc rId="27791" sId="5">
    <oc r="D147">
      <v>29300</v>
    </oc>
    <nc r="D147">
      <v>29705</v>
    </nc>
  </rcc>
  <rcc rId="27792" sId="5">
    <oc r="D148">
      <v>13635</v>
    </oc>
    <nc r="D148">
      <v>13680</v>
    </nc>
  </rcc>
  <rcc rId="27793" sId="5">
    <oc r="D149">
      <v>40150</v>
    </oc>
    <nc r="D149">
      <v>40285</v>
    </nc>
  </rcc>
  <rcc rId="27794" sId="5">
    <oc r="D150">
      <v>38815</v>
    </oc>
    <nc r="D150">
      <v>38955</v>
    </nc>
  </rcc>
  <rcc rId="27795" sId="5">
    <oc r="D151">
      <v>44270</v>
    </oc>
    <nc r="D151">
      <v>44630</v>
    </nc>
  </rcc>
  <rcc rId="27796" sId="5">
    <oc r="D152">
      <v>23085</v>
    </oc>
    <nc r="D152">
      <v>23250</v>
    </nc>
  </rcc>
  <rcc rId="27797" sId="5">
    <oc r="D154">
      <v>28815</v>
    </oc>
    <nc r="D154">
      <v>29000</v>
    </nc>
  </rcc>
  <rcc rId="27798" sId="5">
    <oc r="D155">
      <v>76035</v>
    </oc>
    <nc r="D155">
      <v>76735</v>
    </nc>
  </rcc>
  <rcc rId="27799" sId="5">
    <oc r="D156">
      <v>24495</v>
    </oc>
    <nc r="D156">
      <v>24925</v>
    </nc>
  </rcc>
  <rcc rId="27800" sId="5">
    <oc r="D157">
      <v>36040</v>
    </oc>
    <nc r="D157">
      <v>36340</v>
    </nc>
  </rcc>
  <rcc rId="27801" sId="5">
    <oc r="D158">
      <v>4415</v>
    </oc>
    <nc r="D158">
      <v>4670</v>
    </nc>
  </rcc>
  <rcc rId="27802" sId="5">
    <oc r="D159">
      <v>7590</v>
    </oc>
    <nc r="D159">
      <v>7700</v>
    </nc>
  </rcc>
  <rcc rId="27803" sId="5">
    <oc r="D160">
      <v>13365</v>
    </oc>
    <nc r="D160">
      <v>13825</v>
    </nc>
  </rcc>
  <rcc rId="27804" sId="5">
    <oc r="D161">
      <v>91850</v>
    </oc>
    <nc r="D161">
      <v>92060</v>
    </nc>
  </rcc>
  <rcc rId="27805" sId="5">
    <oc r="D162">
      <v>73555</v>
    </oc>
    <nc r="D162">
      <v>74010</v>
    </nc>
  </rcc>
  <rcc rId="27806" sId="5">
    <oc r="D163">
      <v>19730</v>
    </oc>
    <nc r="D163">
      <v>20040</v>
    </nc>
  </rcc>
  <rcc rId="27807" sId="5">
    <oc r="D164">
      <v>46535</v>
    </oc>
    <nc r="D164">
      <v>46540</v>
    </nc>
  </rcc>
  <rcc rId="27808" sId="5">
    <oc r="D166">
      <v>22840</v>
    </oc>
    <nc r="D166">
      <v>23035</v>
    </nc>
  </rcc>
  <rcc rId="27809" sId="5">
    <oc r="D167">
      <v>930</v>
    </oc>
    <nc r="D167">
      <v>1075</v>
    </nc>
  </rcc>
  <rcc rId="27810" sId="5">
    <oc r="D168">
      <v>13250</v>
    </oc>
    <nc r="D168">
      <v>13395</v>
    </nc>
  </rcc>
  <rcc rId="27811" sId="5">
    <oc r="D169">
      <v>12725</v>
    </oc>
    <nc r="D169">
      <v>12835</v>
    </nc>
  </rcc>
  <rcc rId="27812" sId="5">
    <oc r="D170">
      <v>10535</v>
    </oc>
    <nc r="D170">
      <v>10680</v>
    </nc>
  </rcc>
  <rcc rId="27813" sId="5">
    <oc r="D171">
      <v>70280</v>
    </oc>
    <nc r="D171">
      <v>70545</v>
    </nc>
  </rcc>
  <rcc rId="27814" sId="5">
    <oc r="D172">
      <v>39590</v>
    </oc>
    <nc r="D172">
      <v>39795</v>
    </nc>
  </rcc>
  <rcc rId="27815" sId="5">
    <oc r="D173">
      <v>19040</v>
    </oc>
    <nc r="D173">
      <v>19270</v>
    </nc>
  </rcc>
  <rcc rId="27816" sId="5">
    <oc r="D174">
      <v>9955</v>
    </oc>
    <nc r="D174">
      <v>10105</v>
    </nc>
  </rcc>
  <rcc rId="27817" sId="5">
    <oc r="D175">
      <v>52260</v>
    </oc>
    <nc r="D175">
      <v>52390</v>
    </nc>
  </rcc>
  <rcc rId="27818" sId="5">
    <oc r="D176">
      <v>44950</v>
    </oc>
    <nc r="D176">
      <v>45105</v>
    </nc>
  </rcc>
  <rcc rId="27819" sId="5">
    <oc r="D177">
      <v>33070</v>
    </oc>
    <nc r="D177">
      <v>33480</v>
    </nc>
  </rcc>
  <rcc rId="27820" sId="5">
    <oc r="D179">
      <v>48775</v>
    </oc>
    <nc r="D179">
      <v>49100</v>
    </nc>
  </rcc>
  <rcc rId="27821" sId="5">
    <oc r="D180">
      <v>38755</v>
    </oc>
    <nc r="D180">
      <v>38985</v>
    </nc>
  </rcc>
  <rcc rId="27822" sId="5">
    <oc r="D181">
      <v>9740</v>
    </oc>
    <nc r="D181">
      <v>9970</v>
    </nc>
  </rcc>
  <rcc rId="27823" sId="5">
    <oc r="D182">
      <v>8730</v>
    </oc>
    <nc r="D182">
      <v>8905</v>
    </nc>
  </rcc>
  <rcc rId="27824" sId="5">
    <oc r="D183">
      <v>31205</v>
    </oc>
    <nc r="D183">
      <v>31385</v>
    </nc>
  </rcc>
  <rcc rId="27825" sId="5">
    <oc r="D184">
      <v>23190</v>
    </oc>
    <nc r="D184">
      <v>23490</v>
    </nc>
  </rcc>
  <rcc rId="27826" sId="5">
    <oc r="D185">
      <v>10275</v>
    </oc>
    <nc r="D185">
      <v>10475</v>
    </nc>
  </rcc>
  <rcc rId="27827" sId="5">
    <oc r="D186">
      <v>18165</v>
    </oc>
    <nc r="D186">
      <v>18395</v>
    </nc>
  </rcc>
  <rcc rId="27828" sId="5">
    <oc r="D187">
      <v>40395</v>
    </oc>
    <nc r="D187">
      <v>40460</v>
    </nc>
  </rcc>
  <rcc rId="27829" sId="5">
    <oc r="D188">
      <v>13035</v>
    </oc>
    <nc r="D188">
      <v>13175</v>
    </nc>
  </rcc>
  <rcc rId="27830" sId="5">
    <oc r="D189">
      <v>122170</v>
    </oc>
    <nc r="D189">
      <v>122735</v>
    </nc>
  </rcc>
  <rcc rId="27831" sId="5">
    <oc r="D190">
      <v>6750</v>
    </oc>
    <nc r="D190">
      <v>7035</v>
    </nc>
  </rcc>
  <rcc rId="27832" sId="5">
    <oc r="D191">
      <v>25100</v>
    </oc>
    <nc r="D191">
      <v>25515</v>
    </nc>
  </rcc>
  <rcc rId="27833" sId="5">
    <oc r="D192">
      <v>32500</v>
    </oc>
    <nc r="D192">
      <v>33025</v>
    </nc>
  </rcc>
  <rcc rId="27834" sId="5">
    <oc r="D193">
      <v>25980</v>
    </oc>
    <nc r="D193">
      <v>26470</v>
    </nc>
  </rcc>
  <rcc rId="27835" sId="5">
    <oc r="D195">
      <v>9900</v>
    </oc>
    <nc r="D195">
      <v>10065</v>
    </nc>
  </rcc>
  <rcc rId="27836" sId="5">
    <oc r="D196">
      <v>21855</v>
    </oc>
    <nc r="D196">
      <v>22360</v>
    </nc>
  </rcc>
  <rcc rId="27837" sId="5">
    <oc r="D197">
      <v>9530</v>
    </oc>
    <nc r="D197">
      <v>9575</v>
    </nc>
  </rcc>
  <rcc rId="27838" sId="5">
    <oc r="D198">
      <v>17410</v>
    </oc>
    <nc r="D198">
      <v>17590</v>
    </nc>
  </rcc>
  <rcc rId="27839" sId="5">
    <oc r="D199">
      <v>16305</v>
    </oc>
    <nc r="D199">
      <v>16330</v>
    </nc>
  </rcc>
  <rcc rId="27840" sId="5">
    <oc r="D200">
      <v>22805</v>
    </oc>
    <nc r="D200">
      <v>22970</v>
    </nc>
  </rcc>
  <rcc rId="27841" sId="5">
    <oc r="D201">
      <v>15405</v>
    </oc>
    <nc r="D201">
      <v>15665</v>
    </nc>
  </rcc>
  <rcc rId="27842" sId="5">
    <oc r="E6">
      <v>13600</v>
    </oc>
    <nc r="E6"/>
  </rcc>
  <rcc rId="27843" sId="5">
    <oc r="E7">
      <v>5450</v>
    </oc>
    <nc r="E7"/>
  </rcc>
  <rcc rId="27844" sId="5">
    <oc r="E8">
      <v>14055</v>
    </oc>
    <nc r="E8"/>
  </rcc>
  <rcc rId="27845" sId="5">
    <oc r="E9">
      <v>10025</v>
    </oc>
    <nc r="E9"/>
  </rcc>
  <rcc rId="27846" sId="5">
    <oc r="E10">
      <v>19530</v>
    </oc>
    <nc r="E10"/>
  </rcc>
  <rcc rId="27847" sId="5">
    <oc r="E11">
      <v>45595</v>
    </oc>
    <nc r="E11"/>
  </rcc>
  <rcc rId="27848" sId="5">
    <oc r="E12">
      <v>20035</v>
    </oc>
    <nc r="E12"/>
  </rcc>
  <rcc rId="27849" sId="5">
    <oc r="E13">
      <v>13440</v>
    </oc>
    <nc r="E13"/>
  </rcc>
  <rcc rId="27850" sId="5">
    <oc r="E14">
      <v>70335</v>
    </oc>
    <nc r="E14"/>
  </rcc>
  <rcc rId="27851" sId="5">
    <oc r="E15">
      <v>20250</v>
    </oc>
    <nc r="E15"/>
  </rcc>
  <rcc rId="27852" sId="5">
    <oc r="E16">
      <v>6465</v>
    </oc>
    <nc r="E16"/>
  </rcc>
  <rcc rId="27853" sId="5">
    <oc r="E17">
      <v>32690</v>
    </oc>
    <nc r="E17"/>
  </rcc>
  <rcc rId="27854" sId="5">
    <oc r="E18">
      <v>18150</v>
    </oc>
    <nc r="E18"/>
  </rcc>
  <rcc rId="27855" sId="5">
    <oc r="E19">
      <v>12895</v>
    </oc>
    <nc r="E19"/>
  </rcc>
  <rcc rId="27856" sId="5">
    <oc r="E20">
      <v>52425</v>
    </oc>
    <nc r="E20"/>
  </rcc>
  <rcc rId="27857" sId="5">
    <oc r="E21">
      <v>70065</v>
    </oc>
    <nc r="E21"/>
  </rcc>
  <rcc rId="27858" sId="5">
    <oc r="E22">
      <v>52395</v>
    </oc>
    <nc r="E22"/>
  </rcc>
  <rcc rId="27859" sId="5">
    <oc r="E23">
      <v>11215</v>
    </oc>
    <nc r="E23"/>
  </rcc>
  <rcc rId="27860" sId="5">
    <oc r="E24">
      <v>7585</v>
    </oc>
    <nc r="E24"/>
  </rcc>
  <rcc rId="27861" sId="5">
    <oc r="E25">
      <v>14560</v>
    </oc>
    <nc r="E25"/>
  </rcc>
  <rcc rId="27862" sId="5">
    <oc r="E26">
      <v>8915</v>
    </oc>
    <nc r="E26"/>
  </rcc>
  <rcc rId="27863" sId="5">
    <oc r="E27">
      <v>3645</v>
    </oc>
    <nc r="E27"/>
  </rcc>
  <rcc rId="27864" sId="5">
    <oc r="E28">
      <v>6255</v>
    </oc>
    <nc r="E28"/>
  </rcc>
  <rcc rId="27865" sId="5">
    <oc r="E29">
      <v>21080</v>
    </oc>
    <nc r="E29"/>
  </rcc>
  <rcc rId="27866" sId="5">
    <oc r="E30">
      <v>61075</v>
    </oc>
    <nc r="E30"/>
  </rcc>
  <rcc rId="27867" sId="5">
    <oc r="E31">
      <v>19510</v>
    </oc>
    <nc r="E31"/>
  </rcc>
  <rcc rId="27868" sId="5">
    <oc r="E32">
      <v>18710</v>
    </oc>
    <nc r="E32"/>
  </rcc>
  <rcc rId="27869" sId="5">
    <oc r="E33">
      <v>55010</v>
    </oc>
    <nc r="E33"/>
  </rcc>
  <rcc rId="27870" sId="5">
    <oc r="E34">
      <v>13390</v>
    </oc>
    <nc r="E34"/>
  </rcc>
  <rcc rId="27871" sId="5">
    <oc r="E35">
      <v>10615</v>
    </oc>
    <nc r="E35"/>
  </rcc>
  <rcc rId="27872" sId="5">
    <oc r="E36">
      <v>69140</v>
    </oc>
    <nc r="E36"/>
  </rcc>
  <rcc rId="27873" sId="5">
    <oc r="E37">
      <v>26525</v>
    </oc>
    <nc r="E37"/>
  </rcc>
  <rcc rId="27874" sId="5">
    <oc r="E38">
      <v>91075</v>
    </oc>
    <nc r="E38"/>
  </rcc>
  <rcc rId="27875" sId="5">
    <oc r="E39">
      <v>12090</v>
    </oc>
    <nc r="E39"/>
  </rcc>
  <rcc rId="27876" sId="5">
    <oc r="E40">
      <v>64470</v>
    </oc>
    <nc r="E40"/>
  </rcc>
  <rcc rId="27877" sId="5">
    <oc r="E41">
      <v>18845</v>
    </oc>
    <nc r="E41"/>
  </rcc>
  <rcc rId="27878" sId="5">
    <oc r="E42">
      <v>107015</v>
    </oc>
    <nc r="E42"/>
  </rcc>
  <rcc rId="27879" sId="5">
    <oc r="E43">
      <v>13800</v>
    </oc>
    <nc r="E43"/>
  </rcc>
  <rcc rId="27880" sId="5">
    <oc r="E44">
      <v>23560</v>
    </oc>
    <nc r="E44"/>
  </rcc>
  <rcc rId="27881" sId="5">
    <oc r="E45">
      <v>20035</v>
    </oc>
    <nc r="E45"/>
  </rcc>
  <rcc rId="27882" sId="5">
    <oc r="E46">
      <v>120</v>
    </oc>
    <nc r="E46"/>
  </rcc>
  <rcc rId="27883" sId="5">
    <oc r="E47">
      <v>10070</v>
    </oc>
    <nc r="E47"/>
  </rcc>
  <rcc rId="27884" sId="5">
    <oc r="E48">
      <v>25110</v>
    </oc>
    <nc r="E48"/>
  </rcc>
  <rcc rId="27885" sId="5">
    <oc r="E49">
      <v>34465</v>
    </oc>
    <nc r="E49"/>
  </rcc>
  <rcc rId="27886" sId="5">
    <oc r="E50">
      <v>18900</v>
    </oc>
    <nc r="E50"/>
  </rcc>
  <rcc rId="27887" sId="5">
    <oc r="E51">
      <v>1590</v>
    </oc>
    <nc r="E51"/>
  </rcc>
  <rcc rId="27888" sId="5">
    <oc r="E52">
      <v>22000</v>
    </oc>
    <nc r="E52"/>
  </rcc>
  <rcc rId="27889" sId="5">
    <oc r="E53">
      <v>36405</v>
    </oc>
    <nc r="E53"/>
  </rcc>
  <rcc rId="27890" sId="5">
    <oc r="E54">
      <v>41725</v>
    </oc>
    <nc r="E54"/>
  </rcc>
  <rcc rId="27891" sId="5">
    <oc r="E55">
      <v>7840</v>
    </oc>
    <nc r="E55"/>
  </rcc>
  <rcc rId="27892" sId="5">
    <oc r="E56">
      <v>262385</v>
    </oc>
    <nc r="E56"/>
  </rcc>
  <rcc rId="27893" sId="5">
    <oc r="E57">
      <v>31775</v>
    </oc>
    <nc r="E57"/>
  </rcc>
  <rcc rId="27894" sId="5">
    <oc r="E58">
      <v>7430</v>
    </oc>
    <nc r="E58"/>
  </rcc>
  <rcc rId="27895" sId="5">
    <oc r="E59">
      <v>66630</v>
    </oc>
    <nc r="E59"/>
  </rcc>
  <rcc rId="27896" sId="5">
    <oc r="E61">
      <v>3385</v>
    </oc>
    <nc r="E61"/>
  </rcc>
  <rcc rId="27897" sId="5">
    <oc r="E62">
      <v>8420</v>
    </oc>
    <nc r="E62"/>
  </rcc>
  <rcc rId="27898" sId="5">
    <oc r="E63">
      <v>1030</v>
    </oc>
    <nc r="E63"/>
  </rcc>
  <rcc rId="27899" sId="5">
    <oc r="E64">
      <v>19020</v>
    </oc>
    <nc r="E64"/>
  </rcc>
  <rcc rId="27900" sId="5">
    <oc r="E65">
      <v>6735</v>
    </oc>
    <nc r="E65"/>
  </rcc>
  <rcc rId="27901" sId="5">
    <oc r="E66">
      <v>22900</v>
    </oc>
    <nc r="E66"/>
  </rcc>
  <rcc rId="27902" sId="5">
    <oc r="E67">
      <v>27985</v>
    </oc>
    <nc r="E67"/>
  </rcc>
  <rcc rId="27903" sId="5">
    <oc r="E68">
      <v>5635</v>
    </oc>
    <nc r="E68"/>
  </rcc>
  <rcc rId="27904" sId="5">
    <oc r="E70">
      <v>20455</v>
    </oc>
    <nc r="E70"/>
  </rcc>
  <rcc rId="27905" sId="5">
    <oc r="E71">
      <v>36000</v>
    </oc>
    <nc r="E71"/>
  </rcc>
  <rcc rId="27906" sId="5">
    <oc r="E72">
      <v>32670</v>
    </oc>
    <nc r="E72"/>
  </rcc>
  <rcc rId="27907" sId="5">
    <oc r="E73">
      <v>3925</v>
    </oc>
    <nc r="E73"/>
  </rcc>
  <rcc rId="27908" sId="5">
    <oc r="E74">
      <v>7025</v>
    </oc>
    <nc r="E74"/>
  </rcc>
  <rcc rId="27909" sId="5">
    <oc r="E75">
      <v>5385</v>
    </oc>
    <nc r="E75"/>
  </rcc>
  <rcc rId="27910" sId="5">
    <oc r="E76">
      <v>56535</v>
    </oc>
    <nc r="E76"/>
  </rcc>
  <rcc rId="27911" sId="5">
    <oc r="E77">
      <v>12040</v>
    </oc>
    <nc r="E77"/>
  </rcc>
  <rcc rId="27912" sId="5">
    <oc r="E78">
      <v>11995</v>
    </oc>
    <nc r="E78"/>
  </rcc>
  <rcc rId="27913" sId="5">
    <oc r="E79">
      <v>8710</v>
    </oc>
    <nc r="E79"/>
  </rcc>
  <rcc rId="27914" sId="5">
    <oc r="E80">
      <v>7070</v>
    </oc>
    <nc r="E80"/>
  </rcc>
  <rcc rId="27915" sId="5">
    <oc r="E81">
      <v>10395</v>
    </oc>
    <nc r="E81"/>
  </rcc>
  <rcc rId="27916" sId="5">
    <oc r="E82">
      <v>2085</v>
    </oc>
    <nc r="E82"/>
  </rcc>
  <rcc rId="27917" sId="5">
    <oc r="E83">
      <v>15580</v>
    </oc>
    <nc r="E83"/>
  </rcc>
  <rcc rId="27918" sId="5">
    <oc r="E84">
      <v>100</v>
    </oc>
    <nc r="E84"/>
  </rcc>
  <rcc rId="27919" sId="5">
    <oc r="E85">
      <v>25410</v>
    </oc>
    <nc r="E85"/>
  </rcc>
  <rcc rId="27920" sId="5">
    <oc r="E86">
      <v>27180</v>
    </oc>
    <nc r="E86"/>
  </rcc>
  <rcc rId="27921" sId="5">
    <oc r="E87">
      <v>8670</v>
    </oc>
    <nc r="E87"/>
  </rcc>
  <rcc rId="27922" sId="5">
    <oc r="E88">
      <v>3010</v>
    </oc>
    <nc r="E88"/>
  </rcc>
  <rcc rId="27923" sId="5">
    <oc r="E89">
      <v>36025</v>
    </oc>
    <nc r="E89"/>
  </rcc>
  <rcc rId="27924" sId="5">
    <oc r="E90">
      <v>27225</v>
    </oc>
    <nc r="E90"/>
  </rcc>
  <rcc rId="27925" sId="5">
    <oc r="E91">
      <v>66420</v>
    </oc>
    <nc r="E91"/>
  </rcc>
  <rcc rId="27926" sId="5">
    <oc r="E92">
      <v>39970</v>
    </oc>
    <nc r="E92"/>
  </rcc>
  <rcc rId="27927" sId="5">
    <oc r="E94">
      <v>1640</v>
    </oc>
    <nc r="E94"/>
  </rcc>
  <rcc rId="27928" sId="5">
    <oc r="E95">
      <v>20110</v>
    </oc>
    <nc r="E95"/>
  </rcc>
  <rcc rId="27929" sId="5">
    <oc r="E96">
      <v>8570</v>
    </oc>
    <nc r="E96"/>
  </rcc>
  <rcc rId="27930" sId="5">
    <oc r="E97">
      <v>34100</v>
    </oc>
    <nc r="E97"/>
  </rcc>
  <rcc rId="27931" sId="5">
    <oc r="E98">
      <v>8305</v>
    </oc>
    <nc r="E98"/>
  </rcc>
  <rcc rId="27932" sId="5">
    <oc r="E99">
      <v>44480</v>
    </oc>
    <nc r="E99"/>
  </rcc>
  <rcc rId="27933" sId="5">
    <oc r="E100">
      <v>30800</v>
    </oc>
    <nc r="E100"/>
  </rcc>
  <rcc rId="27934" sId="5">
    <oc r="E101">
      <v>30635</v>
    </oc>
    <nc r="E101"/>
  </rcc>
  <rcc rId="27935" sId="5">
    <oc r="E102">
      <v>17185</v>
    </oc>
    <nc r="E102"/>
  </rcc>
  <rcc rId="27936" sId="5">
    <oc r="E103">
      <v>14465</v>
    </oc>
    <nc r="E103"/>
  </rcc>
  <rcc rId="27937" sId="5">
    <oc r="E104">
      <v>23780</v>
    </oc>
    <nc r="E104"/>
  </rcc>
  <rcc rId="27938" sId="5">
    <oc r="E105">
      <v>4210</v>
    </oc>
    <nc r="E105"/>
  </rcc>
  <rcc rId="27939" sId="5">
    <oc r="E106">
      <v>9085</v>
    </oc>
    <nc r="E106"/>
  </rcc>
  <rcc rId="27940" sId="5">
    <oc r="E107">
      <v>5480</v>
    </oc>
    <nc r="E107"/>
  </rcc>
  <rcc rId="27941" sId="5">
    <oc r="E108">
      <v>97785</v>
    </oc>
    <nc r="E108"/>
  </rcc>
  <rcc rId="27942" sId="5">
    <oc r="E109">
      <v>35110</v>
    </oc>
    <nc r="E109"/>
  </rcc>
  <rcc rId="27943" sId="5">
    <oc r="E110">
      <v>14380</v>
    </oc>
    <nc r="E110"/>
  </rcc>
  <rcc rId="27944" sId="5">
    <oc r="E111">
      <v>26195</v>
    </oc>
    <nc r="E111"/>
  </rcc>
  <rcc rId="27945" sId="5">
    <oc r="E112">
      <v>5240</v>
    </oc>
    <nc r="E112"/>
  </rcc>
  <rcc rId="27946" sId="5">
    <oc r="E113">
      <v>19965</v>
    </oc>
    <nc r="E113"/>
  </rcc>
  <rcc rId="27947" sId="5">
    <oc r="E114">
      <v>11610</v>
    </oc>
    <nc r="E114"/>
  </rcc>
  <rcc rId="27948" sId="5">
    <oc r="E115">
      <v>46945</v>
    </oc>
    <nc r="E115"/>
  </rcc>
  <rcc rId="27949" sId="5">
    <oc r="E116">
      <v>35700</v>
    </oc>
    <nc r="E116"/>
  </rcc>
  <rcc rId="27950" sId="5">
    <oc r="E117">
      <v>96200</v>
    </oc>
    <nc r="E117"/>
  </rcc>
  <rcc rId="27951" sId="5">
    <oc r="E118">
      <v>40375</v>
    </oc>
    <nc r="E118"/>
  </rcc>
  <rcc rId="27952" sId="5">
    <oc r="E119">
      <v>2295</v>
    </oc>
    <nc r="E119"/>
  </rcc>
  <rcc rId="27953" sId="5">
    <oc r="E120">
      <v>86985</v>
    </oc>
    <nc r="E120"/>
  </rcc>
  <rcc rId="27954" sId="5">
    <oc r="E121">
      <v>83645</v>
    </oc>
    <nc r="E121"/>
  </rcc>
  <rcc rId="27955" sId="5">
    <oc r="E122">
      <v>15805</v>
    </oc>
    <nc r="E122"/>
  </rcc>
  <rcc rId="27956" sId="5">
    <oc r="E123">
      <v>5150</v>
    </oc>
    <nc r="E123"/>
  </rcc>
  <rcc rId="27957" sId="5">
    <oc r="E124">
      <v>8640</v>
    </oc>
    <nc r="E124"/>
  </rcc>
  <rcc rId="27958" sId="5">
    <oc r="E125">
      <v>9830</v>
    </oc>
    <nc r="E125"/>
  </rcc>
  <rcc rId="27959" sId="5">
    <oc r="E126">
      <v>31230</v>
    </oc>
    <nc r="E126"/>
  </rcc>
  <rcc rId="27960" sId="5">
    <oc r="E127">
      <v>60700</v>
    </oc>
    <nc r="E127"/>
  </rcc>
  <rcc rId="27961" sId="5">
    <oc r="E128">
      <v>9145</v>
    </oc>
    <nc r="E128"/>
  </rcc>
  <rcc rId="27962" sId="5">
    <oc r="E129">
      <v>15760</v>
    </oc>
    <nc r="E129"/>
  </rcc>
  <rcc rId="27963" sId="5">
    <oc r="E130">
      <v>12530</v>
    </oc>
    <nc r="E130"/>
  </rcc>
  <rcc rId="27964" sId="5">
    <oc r="E131">
      <v>8330</v>
    </oc>
    <nc r="E131"/>
  </rcc>
  <rcc rId="27965" sId="5">
    <oc r="E132">
      <v>9550</v>
    </oc>
    <nc r="E132"/>
  </rcc>
  <rcc rId="27966" sId="5">
    <oc r="E133">
      <v>19035</v>
    </oc>
    <nc r="E133"/>
  </rcc>
  <rcc rId="27967" sId="5">
    <oc r="E134">
      <v>17970</v>
    </oc>
    <nc r="E134"/>
  </rcc>
  <rcc rId="27968" sId="5">
    <oc r="E135">
      <v>30945</v>
    </oc>
    <nc r="E135"/>
  </rcc>
  <rcc rId="27969" sId="5">
    <oc r="E136">
      <v>58600</v>
    </oc>
    <nc r="E136"/>
  </rcc>
  <rcc rId="27970" sId="5">
    <oc r="E137">
      <v>28995</v>
    </oc>
    <nc r="E137"/>
  </rcc>
  <rcc rId="27971" sId="5">
    <oc r="E138">
      <v>28780</v>
    </oc>
    <nc r="E138"/>
  </rcc>
  <rcc rId="27972" sId="5">
    <oc r="E139">
      <v>40635</v>
    </oc>
    <nc r="E139"/>
  </rcc>
  <rcc rId="27973" sId="5">
    <oc r="E140">
      <v>18945</v>
    </oc>
    <nc r="E140"/>
  </rcc>
  <rcc rId="27974" sId="5">
    <oc r="E141">
      <v>9355</v>
    </oc>
    <nc r="E141"/>
  </rcc>
  <rcc rId="27975" sId="5">
    <oc r="E142">
      <v>27415</v>
    </oc>
    <nc r="E142"/>
  </rcc>
  <rcc rId="27976" sId="5">
    <oc r="E143">
      <v>41550</v>
    </oc>
    <nc r="E143"/>
  </rcc>
  <rcc rId="27977" sId="5">
    <oc r="E144">
      <v>57555</v>
    </oc>
    <nc r="E144"/>
  </rcc>
  <rcc rId="27978" sId="5">
    <oc r="E145">
      <v>10635</v>
    </oc>
    <nc r="E145"/>
  </rcc>
  <rcc rId="27979" sId="5">
    <oc r="E146">
      <v>12635</v>
    </oc>
    <nc r="E146"/>
  </rcc>
  <rcc rId="27980" sId="5">
    <oc r="E147">
      <v>29705</v>
    </oc>
    <nc r="E147"/>
  </rcc>
  <rcc rId="27981" sId="5">
    <oc r="E148">
      <v>13680</v>
    </oc>
    <nc r="E148"/>
  </rcc>
  <rcc rId="27982" sId="5">
    <oc r="E149">
      <v>40285</v>
    </oc>
    <nc r="E149"/>
  </rcc>
  <rcc rId="27983" sId="5">
    <oc r="E150">
      <v>38955</v>
    </oc>
    <nc r="E150"/>
  </rcc>
  <rcc rId="27984" sId="5">
    <oc r="E151">
      <v>44630</v>
    </oc>
    <nc r="E151"/>
  </rcc>
  <rcc rId="27985" sId="5">
    <oc r="E152">
      <v>23250</v>
    </oc>
    <nc r="E152"/>
  </rcc>
  <rcc rId="27986" sId="5">
    <oc r="E153">
      <v>1405</v>
    </oc>
    <nc r="E153"/>
  </rcc>
  <rcc rId="27987" sId="5">
    <oc r="E154">
      <v>29000</v>
    </oc>
    <nc r="E154"/>
  </rcc>
  <rcc rId="27988" sId="5">
    <oc r="E155">
      <v>76735</v>
    </oc>
    <nc r="E155"/>
  </rcc>
  <rcc rId="27989" sId="5">
    <oc r="E156">
      <v>24925</v>
    </oc>
    <nc r="E156"/>
  </rcc>
  <rcc rId="27990" sId="5">
    <oc r="E157">
      <v>36340</v>
    </oc>
    <nc r="E157"/>
  </rcc>
  <rcc rId="27991" sId="5">
    <oc r="E158">
      <v>4670</v>
    </oc>
    <nc r="E158"/>
  </rcc>
  <rcc rId="27992" sId="5">
    <oc r="E159">
      <v>7700</v>
    </oc>
    <nc r="E159"/>
  </rcc>
  <rcc rId="27993" sId="5">
    <oc r="E160">
      <v>13825</v>
    </oc>
    <nc r="E160"/>
  </rcc>
  <rcc rId="27994" sId="5">
    <oc r="E161">
      <v>92060</v>
    </oc>
    <nc r="E161"/>
  </rcc>
  <rcc rId="27995" sId="5">
    <oc r="E162">
      <v>74010</v>
    </oc>
    <nc r="E162"/>
  </rcc>
  <rcc rId="27996" sId="5">
    <oc r="E163">
      <v>20040</v>
    </oc>
    <nc r="E163"/>
  </rcc>
  <rcc rId="27997" sId="5">
    <oc r="E164">
      <v>46540</v>
    </oc>
    <nc r="E164"/>
  </rcc>
  <rcc rId="27998" sId="5">
    <oc r="E166">
      <v>23035</v>
    </oc>
    <nc r="E166"/>
  </rcc>
  <rcc rId="27999" sId="5">
    <oc r="E167">
      <v>1075</v>
    </oc>
    <nc r="E167"/>
  </rcc>
  <rcc rId="28000" sId="5">
    <oc r="E168">
      <v>13395</v>
    </oc>
    <nc r="E168"/>
  </rcc>
  <rcc rId="28001" sId="5">
    <oc r="E169">
      <v>12835</v>
    </oc>
    <nc r="E169"/>
  </rcc>
  <rcc rId="28002" sId="5">
    <oc r="E170">
      <v>10680</v>
    </oc>
    <nc r="E170"/>
  </rcc>
  <rcc rId="28003" sId="5">
    <oc r="E171">
      <v>70545</v>
    </oc>
    <nc r="E171"/>
  </rcc>
  <rcc rId="28004" sId="5">
    <oc r="E172">
      <v>39795</v>
    </oc>
    <nc r="E172"/>
  </rcc>
  <rcc rId="28005" sId="5">
    <oc r="E173">
      <v>19270</v>
    </oc>
    <nc r="E173"/>
  </rcc>
  <rcc rId="28006" sId="5">
    <oc r="E174">
      <v>10105</v>
    </oc>
    <nc r="E174"/>
  </rcc>
  <rcc rId="28007" sId="5">
    <oc r="E175">
      <v>52390</v>
    </oc>
    <nc r="E175"/>
  </rcc>
  <rcc rId="28008" sId="5">
    <oc r="E176">
      <v>45105</v>
    </oc>
    <nc r="E176"/>
  </rcc>
  <rcc rId="28009" sId="5">
    <oc r="E177">
      <v>33480</v>
    </oc>
    <nc r="E177"/>
  </rcc>
  <rcc rId="28010" sId="5">
    <oc r="E179">
      <v>49100</v>
    </oc>
    <nc r="E179"/>
  </rcc>
  <rcc rId="28011" sId="5">
    <oc r="E180">
      <v>38985</v>
    </oc>
    <nc r="E180"/>
  </rcc>
  <rcc rId="28012" sId="5">
    <oc r="E181">
      <v>9970</v>
    </oc>
    <nc r="E181"/>
  </rcc>
  <rcc rId="28013" sId="5">
    <oc r="E182">
      <v>8905</v>
    </oc>
    <nc r="E182"/>
  </rcc>
  <rcc rId="28014" sId="5">
    <oc r="E183">
      <v>31385</v>
    </oc>
    <nc r="E183"/>
  </rcc>
  <rcc rId="28015" sId="5">
    <oc r="E184">
      <v>23490</v>
    </oc>
    <nc r="E184"/>
  </rcc>
  <rcc rId="28016" sId="5">
    <oc r="E185">
      <v>10475</v>
    </oc>
    <nc r="E185"/>
  </rcc>
  <rcc rId="28017" sId="5">
    <oc r="E186">
      <v>18395</v>
    </oc>
    <nc r="E186"/>
  </rcc>
  <rcc rId="28018" sId="5">
    <oc r="E187">
      <v>40460</v>
    </oc>
    <nc r="E187"/>
  </rcc>
  <rcc rId="28019" sId="5">
    <oc r="E188">
      <v>13175</v>
    </oc>
    <nc r="E188"/>
  </rcc>
  <rcc rId="28020" sId="5">
    <oc r="E189">
      <v>122735</v>
    </oc>
    <nc r="E189"/>
  </rcc>
  <rcc rId="28021" sId="5">
    <oc r="E190">
      <v>7035</v>
    </oc>
    <nc r="E190"/>
  </rcc>
  <rcc rId="28022" sId="5">
    <oc r="E191">
      <v>25515</v>
    </oc>
    <nc r="E191"/>
  </rcc>
  <rcc rId="28023" sId="5">
    <oc r="E192">
      <v>33025</v>
    </oc>
    <nc r="E192"/>
  </rcc>
  <rcc rId="28024" sId="5">
    <oc r="E193">
      <v>26470</v>
    </oc>
    <nc r="E193"/>
  </rcc>
  <rcc rId="28025" sId="5">
    <oc r="E194">
      <v>10225</v>
    </oc>
    <nc r="E194"/>
  </rcc>
  <rcc rId="28026" sId="5">
    <oc r="E195">
      <v>10065</v>
    </oc>
    <nc r="E195"/>
  </rcc>
  <rcc rId="28027" sId="5">
    <oc r="E196">
      <v>22360</v>
    </oc>
    <nc r="E196"/>
  </rcc>
  <rcc rId="28028" sId="5">
    <oc r="E197">
      <v>9575</v>
    </oc>
    <nc r="E197"/>
  </rcc>
  <rcc rId="28029" sId="5">
    <oc r="E198">
      <v>17590</v>
    </oc>
    <nc r="E198"/>
  </rcc>
  <rcc rId="28030" sId="5">
    <oc r="E199">
      <v>16330</v>
    </oc>
    <nc r="E199"/>
  </rcc>
  <rcc rId="28031" sId="5">
    <oc r="E200">
      <v>22970</v>
    </oc>
    <nc r="E200"/>
  </rcc>
  <rcc rId="28032" sId="5">
    <oc r="E201">
      <v>15665</v>
    </oc>
    <nc r="E201"/>
  </rcc>
  <rcc rId="28033" sId="4">
    <oc r="E2" t="inlineStr">
      <is>
        <t>Апрель</t>
      </is>
    </oc>
    <nc r="E2" t="inlineStr">
      <is>
        <t>Май</t>
      </is>
    </nc>
  </rcc>
  <rcc rId="28034" sId="4">
    <oc r="D7">
      <v>8080</v>
    </oc>
    <nc r="D7">
      <v>8120</v>
    </nc>
  </rcc>
  <rcc rId="28035" sId="4">
    <oc r="D8">
      <v>50855</v>
    </oc>
    <nc r="D8">
      <v>51205</v>
    </nc>
  </rcc>
  <rcc rId="28036" sId="4">
    <oc r="D9">
      <v>4625</v>
    </oc>
    <nc r="D9">
      <v>4795</v>
    </nc>
  </rcc>
  <rcc rId="28037" sId="4">
    <oc r="D10">
      <v>21545</v>
    </oc>
    <nc r="D10">
      <v>21930</v>
    </nc>
  </rcc>
  <rcc rId="28038" sId="4">
    <oc r="D11">
      <v>13200</v>
    </oc>
    <nc r="D11">
      <v>13345</v>
    </nc>
  </rcc>
  <rcc rId="28039" sId="4">
    <oc r="D12">
      <v>45400</v>
    </oc>
    <nc r="D12">
      <v>45580</v>
    </nc>
  </rcc>
  <rcc rId="28040" sId="4">
    <oc r="D13">
      <v>17130</v>
    </oc>
    <nc r="D13">
      <v>17275</v>
    </nc>
  </rcc>
  <rcc rId="28041" sId="4">
    <oc r="D14">
      <v>9360</v>
    </oc>
    <nc r="D14">
      <v>9410</v>
    </nc>
  </rcc>
  <rcc rId="28042" sId="4">
    <oc r="D15">
      <v>26180</v>
    </oc>
    <nc r="D15">
      <v>26675</v>
    </nc>
  </rcc>
  <rcc rId="28043" sId="4">
    <oc r="D16">
      <v>25020</v>
    </oc>
    <nc r="D16">
      <v>25735</v>
    </nc>
  </rcc>
  <rcc rId="28044" sId="4">
    <oc r="D17">
      <v>29560</v>
    </oc>
    <nc r="D17">
      <v>29795</v>
    </nc>
  </rcc>
  <rcc rId="28045" sId="4">
    <oc r="D18">
      <v>31570</v>
    </oc>
    <nc r="D18">
      <v>31920</v>
    </nc>
  </rcc>
  <rcc rId="28046" sId="4">
    <oc r="D19">
      <v>52195</v>
    </oc>
    <nc r="D19">
      <v>52540</v>
    </nc>
  </rcc>
  <rcc rId="28047" sId="4">
    <oc r="D20">
      <v>3880</v>
    </oc>
    <nc r="D20">
      <v>4015</v>
    </nc>
  </rcc>
  <rcc rId="28048" sId="4">
    <oc r="D21">
      <v>8005</v>
    </oc>
    <nc r="D21">
      <v>8315</v>
    </nc>
  </rcc>
  <rcc rId="28049" sId="4">
    <oc r="D22">
      <v>21510</v>
    </oc>
    <nc r="D22">
      <v>21530</v>
    </nc>
  </rcc>
  <rcc rId="28050" sId="4">
    <oc r="D23">
      <v>49040</v>
    </oc>
    <nc r="D23">
      <v>49065</v>
    </nc>
  </rcc>
  <rcc rId="28051" sId="4">
    <oc r="D24">
      <v>28740</v>
    </oc>
    <nc r="D24">
      <v>29115</v>
    </nc>
  </rcc>
  <rcc rId="28052" sId="4">
    <oc r="D25">
      <v>33605</v>
    </oc>
    <nc r="D25">
      <v>33765</v>
    </nc>
  </rcc>
  <rcc rId="28053" sId="4">
    <oc r="D26">
      <v>16330</v>
    </oc>
    <nc r="D26">
      <v>16620</v>
    </nc>
  </rcc>
  <rcc rId="28054" sId="4">
    <oc r="D27">
      <v>14500</v>
    </oc>
    <nc r="D27">
      <v>14705</v>
    </nc>
  </rcc>
  <rcc rId="28055" sId="4">
    <oc r="D28">
      <v>57200</v>
    </oc>
    <nc r="D28">
      <v>57425</v>
    </nc>
  </rcc>
  <rcc rId="28056" sId="4">
    <oc r="D29">
      <v>33405</v>
    </oc>
    <nc r="D29">
      <v>33645</v>
    </nc>
  </rcc>
  <rcc rId="28057" sId="4">
    <oc r="D31">
      <v>20935</v>
    </oc>
    <nc r="D31">
      <v>21095</v>
    </nc>
  </rcc>
  <rcc rId="28058" sId="4">
    <oc r="D32">
      <v>28470</v>
    </oc>
    <nc r="D32">
      <v>28760</v>
    </nc>
  </rcc>
  <rcc rId="28059" sId="4">
    <oc r="D33">
      <v>37805</v>
    </oc>
    <nc r="D33">
      <v>37940</v>
    </nc>
  </rcc>
  <rcc rId="28060" sId="4">
    <oc r="D34">
      <v>17905</v>
    </oc>
    <nc r="D34">
      <v>18195</v>
    </nc>
  </rcc>
  <rcc rId="28061" sId="4">
    <oc r="D35">
      <v>11630</v>
    </oc>
    <nc r="D35">
      <v>11680</v>
    </nc>
  </rcc>
  <rcc rId="28062" sId="4">
    <oc r="D36">
      <v>46515</v>
    </oc>
    <nc r="D36">
      <v>47035</v>
    </nc>
  </rcc>
  <rcc rId="28063" sId="4">
    <oc r="D37">
      <v>38120</v>
    </oc>
    <nc r="D37">
      <v>38335</v>
    </nc>
  </rcc>
  <rcc rId="28064" sId="4">
    <oc r="D38">
      <v>11315</v>
    </oc>
    <nc r="D38">
      <v>11500</v>
    </nc>
  </rcc>
  <rcc rId="28065" sId="4">
    <oc r="D39">
      <v>42185</v>
    </oc>
    <nc r="D39">
      <v>42285</v>
    </nc>
  </rcc>
  <rcc rId="28066" sId="4">
    <oc r="D40">
      <v>37045</v>
    </oc>
    <nc r="D40">
      <v>37190</v>
    </nc>
  </rcc>
  <rcc rId="28067" sId="4">
    <oc r="D41">
      <v>4265</v>
    </oc>
    <nc r="D41">
      <v>4295</v>
    </nc>
  </rcc>
  <rcc rId="28068" sId="4">
    <oc r="D42">
      <v>98100</v>
    </oc>
    <nc r="D42">
      <v>98640</v>
    </nc>
  </rcc>
  <rcc rId="28069" sId="4">
    <oc r="D43">
      <v>8275</v>
    </oc>
    <nc r="D43">
      <v>8600</v>
    </nc>
  </rcc>
  <rcc rId="28070" sId="4">
    <oc r="D44">
      <v>1325</v>
    </oc>
    <nc r="D44">
      <v>1485</v>
    </nc>
  </rcc>
  <rcc rId="28071" sId="4">
    <oc r="D45">
      <v>86575</v>
    </oc>
    <nc r="D45">
      <v>86850</v>
    </nc>
  </rcc>
  <rcc rId="28072" sId="4">
    <oc r="D46">
      <v>8355</v>
    </oc>
    <nc r="D46">
      <v>8490</v>
    </nc>
  </rcc>
  <rcc rId="28073" sId="4">
    <oc r="D47">
      <v>10785</v>
    </oc>
    <nc r="D47">
      <v>10915</v>
    </nc>
  </rcc>
  <rcc rId="28074" sId="4">
    <oc r="D48">
      <v>54515</v>
    </oc>
    <nc r="D48">
      <v>54680</v>
    </nc>
  </rcc>
  <rcc rId="28075" sId="4">
    <oc r="D49">
      <v>13980</v>
    </oc>
    <nc r="D49">
      <v>14195</v>
    </nc>
  </rcc>
  <rcc rId="28076" sId="4">
    <oc r="D50">
      <v>31385</v>
    </oc>
    <nc r="D50">
      <v>31615</v>
    </nc>
  </rcc>
  <rcc rId="28077" sId="4">
    <oc r="D51">
      <v>14755</v>
    </oc>
    <nc r="D51">
      <v>14995</v>
    </nc>
  </rcc>
  <rcc rId="28078" sId="4">
    <oc r="D52">
      <v>9525</v>
    </oc>
    <nc r="D52">
      <v>9650</v>
    </nc>
  </rcc>
  <rcc rId="28079" sId="4">
    <oc r="D53">
      <v>19300</v>
    </oc>
    <nc r="D53">
      <v>19445</v>
    </nc>
  </rcc>
  <rcc rId="28080" sId="4">
    <oc r="D54">
      <v>5770</v>
    </oc>
    <nc r="D54">
      <v>5840</v>
    </nc>
  </rcc>
  <rcc rId="28081" sId="4">
    <oc r="D55">
      <v>52525</v>
    </oc>
    <nc r="D55">
      <v>52870</v>
    </nc>
  </rcc>
  <rcc rId="28082" sId="4">
    <oc r="D56">
      <v>49185</v>
    </oc>
    <nc r="D56">
      <v>50135</v>
    </nc>
  </rcc>
  <rcc rId="28083" sId="4">
    <oc r="D57">
      <v>5415</v>
    </oc>
    <nc r="D57">
      <v>5505</v>
    </nc>
  </rcc>
  <rcc rId="28084" sId="4">
    <oc r="D58">
      <v>28125</v>
    </oc>
    <nc r="D58">
      <v>28375</v>
    </nc>
  </rcc>
  <rcc rId="28085" sId="4">
    <oc r="D59">
      <v>12250</v>
    </oc>
    <nc r="D59">
      <v>12425</v>
    </nc>
  </rcc>
  <rcc rId="28086" sId="4">
    <oc r="E7">
      <v>8120</v>
    </oc>
    <nc r="E7"/>
  </rcc>
  <rcc rId="28087" sId="4">
    <oc r="E8">
      <v>51205</v>
    </oc>
    <nc r="E8"/>
  </rcc>
  <rcc rId="28088" sId="4">
    <oc r="E9">
      <v>4795</v>
    </oc>
    <nc r="E9"/>
  </rcc>
  <rcc rId="28089" sId="4">
    <oc r="E10">
      <v>21930</v>
    </oc>
    <nc r="E10"/>
  </rcc>
  <rcc rId="28090" sId="4">
    <oc r="E11">
      <v>13345</v>
    </oc>
    <nc r="E11"/>
  </rcc>
  <rcc rId="28091" sId="4">
    <oc r="E12">
      <v>45580</v>
    </oc>
    <nc r="E12"/>
  </rcc>
  <rcc rId="28092" sId="4">
    <oc r="E13">
      <v>17275</v>
    </oc>
    <nc r="E13"/>
  </rcc>
  <rcc rId="28093" sId="4">
    <oc r="E14">
      <v>9410</v>
    </oc>
    <nc r="E14"/>
  </rcc>
  <rcc rId="28094" sId="4">
    <oc r="E15">
      <v>26675</v>
    </oc>
    <nc r="E15"/>
  </rcc>
  <rcc rId="28095" sId="4">
    <oc r="E16">
      <v>25735</v>
    </oc>
    <nc r="E16"/>
  </rcc>
  <rcc rId="28096" sId="4">
    <oc r="E17">
      <v>29795</v>
    </oc>
    <nc r="E17"/>
  </rcc>
  <rcc rId="28097" sId="4">
    <oc r="E18">
      <v>31920</v>
    </oc>
    <nc r="E18"/>
  </rcc>
  <rcc rId="28098" sId="4">
    <oc r="E19">
      <v>52540</v>
    </oc>
    <nc r="E19"/>
  </rcc>
  <rcc rId="28099" sId="4">
    <oc r="E20">
      <v>4015</v>
    </oc>
    <nc r="E20"/>
  </rcc>
  <rcc rId="28100" sId="4">
    <oc r="E21">
      <v>8315</v>
    </oc>
    <nc r="E21"/>
  </rcc>
  <rcc rId="28101" sId="4">
    <oc r="E22">
      <v>21530</v>
    </oc>
    <nc r="E22"/>
  </rcc>
  <rcc rId="28102" sId="4">
    <oc r="E23">
      <v>49065</v>
    </oc>
    <nc r="E23"/>
  </rcc>
  <rcc rId="28103" sId="4">
    <oc r="E24">
      <v>29115</v>
    </oc>
    <nc r="E24"/>
  </rcc>
  <rcc rId="28104" sId="4">
    <oc r="E25">
      <v>33765</v>
    </oc>
    <nc r="E25"/>
  </rcc>
  <rcc rId="28105" sId="4">
    <oc r="E26">
      <v>16620</v>
    </oc>
    <nc r="E26"/>
  </rcc>
  <rcc rId="28106" sId="4">
    <oc r="E27">
      <v>14705</v>
    </oc>
    <nc r="E27"/>
  </rcc>
  <rcc rId="28107" sId="4">
    <oc r="E28">
      <v>57425</v>
    </oc>
    <nc r="E28"/>
  </rcc>
  <rcc rId="28108" sId="4">
    <oc r="E29">
      <v>33645</v>
    </oc>
    <nc r="E29"/>
  </rcc>
  <rcc rId="28109" sId="4">
    <oc r="E31">
      <v>21095</v>
    </oc>
    <nc r="E31"/>
  </rcc>
  <rcc rId="28110" sId="4">
    <oc r="E32">
      <v>28760</v>
    </oc>
    <nc r="E32"/>
  </rcc>
  <rcc rId="28111" sId="4">
    <oc r="E33">
      <v>37940</v>
    </oc>
    <nc r="E33"/>
  </rcc>
  <rcc rId="28112" sId="4">
    <oc r="E34">
      <v>18195</v>
    </oc>
    <nc r="E34"/>
  </rcc>
  <rcc rId="28113" sId="4">
    <oc r="E35">
      <v>11680</v>
    </oc>
    <nc r="E35"/>
  </rcc>
  <rcc rId="28114" sId="4">
    <oc r="E36">
      <v>47035</v>
    </oc>
    <nc r="E36"/>
  </rcc>
  <rcc rId="28115" sId="4">
    <oc r="E37">
      <v>38335</v>
    </oc>
    <nc r="E37"/>
  </rcc>
  <rcc rId="28116" sId="4">
    <oc r="E38">
      <v>11500</v>
    </oc>
    <nc r="E38"/>
  </rcc>
  <rcc rId="28117" sId="4">
    <oc r="E39">
      <v>42285</v>
    </oc>
    <nc r="E39"/>
  </rcc>
  <rcc rId="28118" sId="4">
    <oc r="E40">
      <v>37190</v>
    </oc>
    <nc r="E40"/>
  </rcc>
  <rcc rId="28119" sId="4">
    <oc r="E41">
      <v>4295</v>
    </oc>
    <nc r="E41"/>
  </rcc>
  <rcc rId="28120" sId="4">
    <oc r="E42">
      <v>98640</v>
    </oc>
    <nc r="E42"/>
  </rcc>
  <rcc rId="28121" sId="4">
    <oc r="E43">
      <v>8600</v>
    </oc>
    <nc r="E43"/>
  </rcc>
  <rcc rId="28122" sId="4">
    <oc r="E44">
      <v>1485</v>
    </oc>
    <nc r="E44"/>
  </rcc>
  <rcc rId="28123" sId="4">
    <oc r="E45">
      <v>86850</v>
    </oc>
    <nc r="E45"/>
  </rcc>
  <rcc rId="28124" sId="4">
    <oc r="E46">
      <v>8490</v>
    </oc>
    <nc r="E46"/>
  </rcc>
  <rcc rId="28125" sId="4">
    <oc r="E47">
      <v>10915</v>
    </oc>
    <nc r="E47"/>
  </rcc>
  <rcc rId="28126" sId="4">
    <oc r="E48">
      <v>54680</v>
    </oc>
    <nc r="E48"/>
  </rcc>
  <rcc rId="28127" sId="4">
    <oc r="E49">
      <v>14195</v>
    </oc>
    <nc r="E49"/>
  </rcc>
  <rcc rId="28128" sId="4">
    <oc r="E50">
      <v>31615</v>
    </oc>
    <nc r="E50"/>
  </rcc>
  <rcc rId="28129" sId="4">
    <oc r="E51">
      <v>14995</v>
    </oc>
    <nc r="E51"/>
  </rcc>
  <rcc rId="28130" sId="4">
    <oc r="E52">
      <v>9650</v>
    </oc>
    <nc r="E52"/>
  </rcc>
  <rcc rId="28131" sId="4">
    <oc r="E53">
      <v>19445</v>
    </oc>
    <nc r="E53"/>
  </rcc>
  <rcc rId="28132" sId="4">
    <oc r="E54">
      <v>5840</v>
    </oc>
    <nc r="E54"/>
  </rcc>
  <rcc rId="28133" sId="4">
    <oc r="E55">
      <v>52870</v>
    </oc>
    <nc r="E55"/>
  </rcc>
  <rcc rId="28134" sId="4">
    <oc r="E56">
      <v>50135</v>
    </oc>
    <nc r="E56"/>
  </rcc>
  <rcc rId="28135" sId="4">
    <oc r="E57">
      <v>5505</v>
    </oc>
    <nc r="E57"/>
  </rcc>
  <rcc rId="28136" sId="4">
    <oc r="E58">
      <v>28375</v>
    </oc>
    <nc r="E58"/>
  </rcc>
  <rcc rId="28137" sId="4">
    <oc r="E59">
      <v>12425</v>
    </oc>
    <nc r="E59"/>
  </rcc>
  <rcc rId="28138" sId="3">
    <oc r="E2" t="inlineStr">
      <is>
        <t>Апрель</t>
      </is>
    </oc>
    <nc r="E2" t="inlineStr">
      <is>
        <t>Май</t>
      </is>
    </nc>
  </rcc>
  <rcc rId="28139" sId="3">
    <oc r="D7">
      <v>12790</v>
    </oc>
    <nc r="D7">
      <v>12955</v>
    </nc>
  </rcc>
  <rcc rId="28140" sId="3">
    <oc r="D8">
      <v>540</v>
    </oc>
    <nc r="D8">
      <v>595</v>
    </nc>
  </rcc>
  <rcc rId="28141" sId="3">
    <oc r="D9">
      <v>14730</v>
    </oc>
    <nc r="D9">
      <v>14830</v>
    </nc>
  </rcc>
  <rcc rId="28142" sId="3">
    <oc r="D10">
      <v>13130</v>
    </oc>
    <nc r="D10">
      <v>13330</v>
    </nc>
  </rcc>
  <rcc rId="28143" sId="3">
    <oc r="D11">
      <v>880</v>
    </oc>
    <nc r="D11">
      <v>895</v>
    </nc>
  </rcc>
  <rcc rId="28144" sId="3">
    <oc r="D12">
      <v>28470</v>
    </oc>
    <nc r="D12">
      <v>28605</v>
    </nc>
  </rcc>
  <rcc rId="28145" sId="3">
    <oc r="D13">
      <v>10205</v>
    </oc>
    <nc r="D13">
      <v>10455</v>
    </nc>
  </rcc>
  <rcc rId="28146" sId="3">
    <oc r="D14">
      <v>17530</v>
    </oc>
    <nc r="D14">
      <v>17755</v>
    </nc>
  </rcc>
  <rcc rId="28147" sId="3">
    <oc r="D15">
      <v>2920</v>
    </oc>
    <nc r="D15">
      <v>3175</v>
    </nc>
  </rcc>
  <rcc rId="28148" sId="3">
    <oc r="D16">
      <v>76875</v>
    </oc>
    <nc r="D16">
      <v>76995</v>
    </nc>
  </rcc>
  <rcc rId="28149" sId="3">
    <oc r="D17">
      <v>38835</v>
    </oc>
    <nc r="D17">
      <v>39365</v>
    </nc>
  </rcc>
  <rcc rId="28150" sId="3">
    <oc r="D18">
      <v>14675</v>
    </oc>
    <nc r="D18">
      <v>14835</v>
    </nc>
  </rcc>
  <rcc rId="28151" sId="3">
    <oc r="D19">
      <v>150680</v>
    </oc>
    <nc r="D19">
      <v>151770</v>
    </nc>
  </rcc>
  <rcc rId="28152" sId="3">
    <oc r="D20">
      <v>5965</v>
    </oc>
    <nc r="D20">
      <v>5980</v>
    </nc>
  </rcc>
  <rcc rId="28153" sId="3">
    <oc r="D21">
      <v>12620</v>
    </oc>
    <nc r="D21">
      <v>12850</v>
    </nc>
  </rcc>
  <rcc rId="28154" sId="3">
    <oc r="D22">
      <v>12730</v>
    </oc>
    <nc r="D22">
      <v>12855</v>
    </nc>
  </rcc>
  <rcc rId="28155" sId="3">
    <oc r="D23">
      <v>37820</v>
    </oc>
    <nc r="D23">
      <v>37950</v>
    </nc>
  </rcc>
  <rcc rId="28156" sId="3">
    <oc r="D24">
      <v>52785</v>
    </oc>
    <nc r="D24">
      <v>53105</v>
    </nc>
  </rcc>
  <rcc rId="28157" sId="3">
    <oc r="D25">
      <v>11720</v>
    </oc>
    <nc r="D25">
      <v>11765</v>
    </nc>
  </rcc>
  <rcc rId="28158" sId="3">
    <oc r="D27">
      <v>27520</v>
    </oc>
    <nc r="D27">
      <v>29210</v>
    </nc>
  </rcc>
  <rcc rId="28159" sId="3">
    <oc r="D28">
      <v>30715</v>
    </oc>
    <nc r="D28">
      <v>31000</v>
    </nc>
  </rcc>
  <rcc rId="28160" sId="3">
    <oc r="D29">
      <v>31260</v>
    </oc>
    <nc r="D29">
      <v>31430</v>
    </nc>
  </rcc>
  <rcc rId="28161" sId="3">
    <oc r="D30">
      <v>29245</v>
    </oc>
    <nc r="D30">
      <v>29625</v>
    </nc>
  </rcc>
  <rcc rId="28162" sId="3">
    <oc r="D31">
      <v>62315</v>
    </oc>
    <nc r="D31">
      <v>62890</v>
    </nc>
  </rcc>
  <rcc rId="28163" sId="3">
    <oc r="E7">
      <v>12955</v>
    </oc>
    <nc r="E7"/>
  </rcc>
  <rcc rId="28164" sId="3">
    <oc r="E8">
      <v>595</v>
    </oc>
    <nc r="E8"/>
  </rcc>
  <rcc rId="28165" sId="3">
    <oc r="E9">
      <v>14830</v>
    </oc>
    <nc r="E9"/>
  </rcc>
  <rcc rId="28166" sId="3">
    <oc r="E10">
      <v>13330</v>
    </oc>
    <nc r="E10"/>
  </rcc>
  <rcc rId="28167" sId="3">
    <oc r="E11">
      <v>895</v>
    </oc>
    <nc r="E11"/>
  </rcc>
  <rcc rId="28168" sId="3">
    <oc r="E12">
      <v>28605</v>
    </oc>
    <nc r="E12"/>
  </rcc>
  <rcc rId="28169" sId="3">
    <oc r="E13">
      <v>10455</v>
    </oc>
    <nc r="E13"/>
  </rcc>
  <rcc rId="28170" sId="3">
    <oc r="E14">
      <v>17755</v>
    </oc>
    <nc r="E14"/>
  </rcc>
  <rcc rId="28171" sId="3">
    <oc r="E15">
      <v>3175</v>
    </oc>
    <nc r="E15"/>
  </rcc>
  <rcc rId="28172" sId="3">
    <oc r="E16">
      <v>76995</v>
    </oc>
    <nc r="E16"/>
  </rcc>
  <rcc rId="28173" sId="3">
    <oc r="E17">
      <v>39365</v>
    </oc>
    <nc r="E17"/>
  </rcc>
  <rcc rId="28174" sId="3">
    <oc r="E18">
      <v>14835</v>
    </oc>
    <nc r="E18"/>
  </rcc>
  <rcc rId="28175" sId="3">
    <oc r="E19">
      <v>151770</v>
    </oc>
    <nc r="E19"/>
  </rcc>
  <rcc rId="28176" sId="3">
    <oc r="E20">
      <v>5980</v>
    </oc>
    <nc r="E20"/>
  </rcc>
  <rcc rId="28177" sId="3">
    <oc r="E21">
      <v>12850</v>
    </oc>
    <nc r="E21"/>
  </rcc>
  <rcc rId="28178" sId="3">
    <oc r="E22">
      <v>12855</v>
    </oc>
    <nc r="E22"/>
  </rcc>
  <rcc rId="28179" sId="3">
    <oc r="E23">
      <v>37950</v>
    </oc>
    <nc r="E23"/>
  </rcc>
  <rcc rId="28180" sId="3">
    <oc r="E24">
      <v>53105</v>
    </oc>
    <nc r="E24"/>
  </rcc>
  <rcc rId="28181" sId="3">
    <oc r="E25">
      <v>11765</v>
    </oc>
    <nc r="E25"/>
  </rcc>
  <rcc rId="28182" sId="3">
    <oc r="E26">
      <v>15</v>
    </oc>
    <nc r="E26"/>
  </rcc>
  <rcc rId="28183" sId="3">
    <oc r="E27">
      <v>29210</v>
    </oc>
    <nc r="E27"/>
  </rcc>
  <rcc rId="28184" sId="3">
    <oc r="E28">
      <v>31000</v>
    </oc>
    <nc r="E28"/>
  </rcc>
  <rcc rId="28185" sId="3">
    <oc r="E29">
      <v>31430</v>
    </oc>
    <nc r="E29"/>
  </rcc>
  <rcc rId="28186" sId="3">
    <oc r="E30">
      <v>29625</v>
    </oc>
    <nc r="E30"/>
  </rcc>
  <rcc rId="28187" sId="3">
    <oc r="E31">
      <v>62890</v>
    </oc>
    <nc r="E31"/>
  </rcc>
  <rcc rId="28188" sId="2">
    <oc r="E2" t="inlineStr">
      <is>
        <t>Апрель</t>
      </is>
    </oc>
    <nc r="E2" t="inlineStr">
      <is>
        <t>Май</t>
      </is>
    </nc>
  </rcc>
  <rcc rId="28189" sId="2">
    <oc r="D7">
      <v>22595</v>
    </oc>
    <nc r="D7">
      <v>22730</v>
    </nc>
  </rcc>
  <rcc rId="28190" sId="2">
    <oc r="D8">
      <v>19615</v>
    </oc>
    <nc r="D8">
      <v>19830</v>
    </nc>
  </rcc>
  <rcc rId="28191" sId="2">
    <oc r="D9">
      <v>23395</v>
    </oc>
    <nc r="D9">
      <v>23455</v>
    </nc>
  </rcc>
  <rcc rId="28192" sId="2">
    <oc r="D10">
      <v>109620</v>
    </oc>
    <nc r="D10">
      <v>110490</v>
    </nc>
  </rcc>
  <rcc rId="28193" sId="2">
    <oc r="D11">
      <v>26345</v>
    </oc>
    <nc r="D11">
      <v>26465</v>
    </nc>
  </rcc>
  <rcc rId="28194" sId="2">
    <oc r="D12">
      <v>20015</v>
    </oc>
    <nc r="D12">
      <v>20110</v>
    </nc>
  </rcc>
  <rcc rId="28195" sId="2">
    <oc r="D13">
      <v>28685</v>
    </oc>
    <nc r="D13">
      <v>29200</v>
    </nc>
  </rcc>
  <rcc rId="28196" sId="2">
    <oc r="D14">
      <v>20760</v>
    </oc>
    <nc r="D14">
      <v>20935</v>
    </nc>
  </rcc>
  <rcc rId="28197" sId="2">
    <oc r="D15">
      <v>39210</v>
    </oc>
    <nc r="D15">
      <v>39560</v>
    </nc>
  </rcc>
  <rcc rId="28198" sId="2">
    <oc r="D16">
      <v>43305</v>
    </oc>
    <nc r="D16">
      <v>43345</v>
    </nc>
  </rcc>
  <rcc rId="28199" sId="2">
    <oc r="D17">
      <v>32605</v>
    </oc>
    <nc r="D17">
      <v>32985</v>
    </nc>
  </rcc>
  <rcc rId="28200" sId="2">
    <oc r="D18">
      <v>15795</v>
    </oc>
    <nc r="D18">
      <v>16020</v>
    </nc>
  </rcc>
  <rcc rId="28201" sId="2">
    <oc r="D19">
      <v>2390</v>
    </oc>
    <nc r="D19">
      <v>2450</v>
    </nc>
  </rcc>
  <rcc rId="28202" sId="2">
    <oc r="D20">
      <v>2165</v>
    </oc>
    <nc r="D20">
      <v>2275</v>
    </nc>
  </rcc>
  <rcc rId="28203" sId="2">
    <oc r="D21">
      <v>26825</v>
    </oc>
    <nc r="D21">
      <v>27300</v>
    </nc>
  </rcc>
  <rcc rId="28204" sId="2">
    <oc r="D22">
      <v>6560</v>
    </oc>
    <nc r="D22">
      <v>6725</v>
    </nc>
  </rcc>
  <rcc rId="28205" sId="2">
    <oc r="D23">
      <v>420</v>
    </oc>
    <nc r="D23">
      <v>525</v>
    </nc>
  </rcc>
  <rcc rId="28206" sId="2">
    <oc r="D24">
      <v>7395</v>
    </oc>
    <nc r="D24">
      <v>7635</v>
    </nc>
  </rcc>
  <rcc rId="28207" sId="2">
    <oc r="D25">
      <v>13810</v>
    </oc>
    <nc r="D25">
      <v>13955</v>
    </nc>
  </rcc>
  <rcc rId="28208" sId="2">
    <oc r="D26">
      <v>12470</v>
    </oc>
    <nc r="D26">
      <v>12665</v>
    </nc>
  </rcc>
  <rcc rId="28209" sId="2">
    <oc r="D27">
      <v>49240</v>
    </oc>
    <nc r="D27">
      <v>49445</v>
    </nc>
  </rcc>
  <rcc rId="28210" sId="2">
    <oc r="D28">
      <v>11675</v>
    </oc>
    <nc r="D28">
      <v>11815</v>
    </nc>
  </rcc>
  <rcc rId="28211" sId="2">
    <oc r="D29">
      <v>60540</v>
    </oc>
    <nc r="D29">
      <v>61775</v>
    </nc>
  </rcc>
  <rcc rId="28212" sId="2">
    <oc r="D30">
      <v>7585</v>
    </oc>
    <nc r="D30">
      <v>7780</v>
    </nc>
  </rcc>
  <rcc rId="28213" sId="2">
    <oc r="D31">
      <v>2345</v>
    </oc>
    <nc r="D31">
      <v>2390</v>
    </nc>
  </rcc>
  <rcc rId="28214" sId="2">
    <oc r="D32">
      <v>24960</v>
    </oc>
    <nc r="D32">
      <v>25090</v>
    </nc>
  </rcc>
  <rcc rId="28215" sId="2">
    <oc r="D34">
      <v>46345</v>
    </oc>
    <nc r="D34">
      <v>46730</v>
    </nc>
  </rcc>
  <rcc rId="28216" sId="2">
    <oc r="D35">
      <v>55580</v>
    </oc>
    <nc r="D35">
      <v>55735</v>
    </nc>
  </rcc>
  <rcc rId="28217" sId="2">
    <oc r="D36">
      <v>13625</v>
    </oc>
    <nc r="D36">
      <v>13795</v>
    </nc>
  </rcc>
  <rcc rId="28218" sId="2">
    <oc r="D37">
      <v>34965</v>
    </oc>
    <nc r="D37">
      <v>35230</v>
    </nc>
  </rcc>
  <rcc rId="28219" sId="2">
    <oc r="D38">
      <v>40105</v>
    </oc>
    <nc r="D38">
      <v>40655</v>
    </nc>
  </rcc>
  <rcc rId="28220" sId="2">
    <oc r="D39">
      <v>30175</v>
    </oc>
    <nc r="D39">
      <v>30485</v>
    </nc>
  </rcc>
  <rcc rId="28221" sId="2">
    <oc r="D40">
      <v>28725</v>
    </oc>
    <nc r="D40">
      <v>28970</v>
    </nc>
  </rcc>
  <rcc rId="28222" sId="2">
    <oc r="D41">
      <v>30180</v>
    </oc>
    <nc r="D41">
      <v>30460</v>
    </nc>
  </rcc>
  <rcc rId="28223" sId="2">
    <oc r="D42">
      <v>30880</v>
    </oc>
    <nc r="D42">
      <v>30995</v>
    </nc>
  </rcc>
  <rcc rId="28224" sId="2">
    <oc r="D43">
      <v>5610</v>
    </oc>
    <nc r="D43">
      <v>5730</v>
    </nc>
  </rcc>
  <rcc rId="28225" sId="2">
    <oc r="D44">
      <v>32690</v>
    </oc>
    <nc r="D44">
      <v>32920</v>
    </nc>
  </rcc>
  <rcc rId="28226" sId="2">
    <oc r="D45">
      <v>21925</v>
    </oc>
    <nc r="D45">
      <v>22385</v>
    </nc>
  </rcc>
  <rcc rId="28227" sId="2">
    <oc r="D46">
      <v>41045</v>
    </oc>
    <nc r="D46">
      <v>41445</v>
    </nc>
  </rcc>
  <rcc rId="28228" sId="2">
    <oc r="D47">
      <v>51705</v>
    </oc>
    <nc r="D47">
      <v>51990</v>
    </nc>
  </rcc>
  <rcc rId="28229" sId="2">
    <oc r="D48">
      <v>41455</v>
    </oc>
    <nc r="D48">
      <v>41600</v>
    </nc>
  </rcc>
  <rcc rId="28230" sId="2">
    <oc r="D49">
      <v>88425</v>
    </oc>
    <nc r="D49">
      <v>88655</v>
    </nc>
  </rcc>
  <rcc rId="28231" sId="2">
    <oc r="D50">
      <v>75660</v>
    </oc>
    <nc r="D50">
      <v>76395</v>
    </nc>
  </rcc>
  <rcc rId="28232" sId="2">
    <oc r="D51">
      <v>9180</v>
    </oc>
    <nc r="D51">
      <v>9345</v>
    </nc>
  </rcc>
  <rcc rId="28233" sId="2">
    <oc r="D52">
      <v>11025</v>
    </oc>
    <nc r="D52">
      <v>11140</v>
    </nc>
  </rcc>
  <rcc rId="28234" sId="2">
    <oc r="D53">
      <v>20035</v>
    </oc>
    <nc r="D53">
      <v>20315</v>
    </nc>
  </rcc>
  <rcc rId="28235" sId="2">
    <oc r="D54">
      <v>10805</v>
    </oc>
    <nc r="D54">
      <v>10990</v>
    </nc>
  </rcc>
  <rcc rId="28236" sId="2">
    <oc r="D55">
      <v>44455</v>
    </oc>
    <nc r="D55">
      <v>44595</v>
    </nc>
  </rcc>
  <rcc rId="28237" sId="2">
    <oc r="D56">
      <v>10755</v>
    </oc>
    <nc r="D56">
      <v>10875</v>
    </nc>
  </rcc>
  <rcc rId="28238" sId="2">
    <oc r="D58">
      <v>22815</v>
    </oc>
    <nc r="D58">
      <v>22995</v>
    </nc>
  </rcc>
  <rcc rId="28239" sId="2">
    <oc r="D59">
      <v>22380</v>
    </oc>
    <nc r="D59">
      <v>22555</v>
    </nc>
  </rcc>
  <rcc rId="28240" sId="2">
    <oc r="D60">
      <v>12845</v>
    </oc>
    <nc r="D60">
      <v>13005</v>
    </nc>
  </rcc>
  <rcc rId="28241" sId="2">
    <oc r="D61">
      <v>69935</v>
    </oc>
    <nc r="D61">
      <v>70135</v>
    </nc>
  </rcc>
  <rcc rId="28242" sId="2">
    <oc r="D62">
      <v>13475</v>
    </oc>
    <nc r="D62">
      <v>13580</v>
    </nc>
  </rcc>
  <rcc rId="28243" sId="2">
    <oc r="D63">
      <v>2115</v>
    </oc>
    <nc r="D63">
      <v>2120</v>
    </nc>
  </rcc>
  <rcc rId="28244" sId="2">
    <oc r="D64">
      <v>20095</v>
    </oc>
    <nc r="D64">
      <v>20210</v>
    </nc>
  </rcc>
  <rcc rId="28245" sId="2">
    <oc r="D65">
      <v>64235</v>
    </oc>
    <nc r="D65">
      <v>64790</v>
    </nc>
  </rcc>
  <rcc rId="28246" sId="2">
    <oc r="D66">
      <v>29395</v>
    </oc>
    <nc r="D66">
      <v>29650</v>
    </nc>
  </rcc>
  <rcc rId="28247" sId="2">
    <oc r="D67">
      <v>7505</v>
    </oc>
    <nc r="D67">
      <v>7595</v>
    </nc>
  </rcc>
  <rcc rId="28248" sId="2">
    <oc r="D68">
      <v>26155</v>
    </oc>
    <nc r="D68">
      <v>26370</v>
    </nc>
  </rcc>
  <rcc rId="28249" sId="2">
    <oc r="D69">
      <v>54395</v>
    </oc>
    <nc r="D69">
      <v>54600</v>
    </nc>
  </rcc>
  <rcc rId="28250" sId="2">
    <oc r="D70">
      <v>85565</v>
    </oc>
    <nc r="D70">
      <v>85905</v>
    </nc>
  </rcc>
  <rcc rId="28251" sId="2">
    <oc r="D71">
      <v>36365</v>
    </oc>
    <nc r="D71">
      <v>36480</v>
    </nc>
  </rcc>
  <rcc rId="28252" sId="2">
    <oc r="D72">
      <v>5450</v>
    </oc>
    <nc r="D72">
      <v>5650</v>
    </nc>
  </rcc>
  <rcc rId="28253" sId="2">
    <oc r="D73">
      <v>54915</v>
    </oc>
    <nc r="D73">
      <v>55650</v>
    </nc>
  </rcc>
  <rcc rId="28254" sId="2">
    <oc r="D74">
      <v>9365</v>
    </oc>
    <nc r="D74">
      <v>9405</v>
    </nc>
  </rcc>
  <rcc rId="28255" sId="2">
    <oc r="D76">
      <v>25600</v>
    </oc>
    <nc r="D76">
      <v>25775</v>
    </nc>
  </rcc>
  <rcc rId="28256" sId="2">
    <oc r="D77">
      <v>17450</v>
    </oc>
    <nc r="D77">
      <v>17770</v>
    </nc>
  </rcc>
  <rcc rId="28257" sId="2">
    <oc r="D78">
      <v>35750</v>
    </oc>
    <nc r="D78">
      <v>36095</v>
    </nc>
  </rcc>
  <rcc rId="28258" sId="2">
    <oc r="D79">
      <v>7425</v>
    </oc>
    <nc r="D79">
      <v>7565</v>
    </nc>
  </rcc>
  <rcc rId="28259" sId="2">
    <oc r="D80">
      <v>27970</v>
    </oc>
    <nc r="D80">
      <v>28075</v>
    </nc>
  </rcc>
  <rcc rId="28260" sId="2">
    <oc r="D81">
      <v>9785</v>
    </oc>
    <nc r="D81">
      <v>10025</v>
    </nc>
  </rcc>
  <rcc rId="28261" sId="2">
    <oc r="D83">
      <v>7435</v>
    </oc>
    <nc r="D83">
      <v>7545</v>
    </nc>
  </rcc>
  <rcc rId="28262" sId="2">
    <oc r="D84">
      <v>11820</v>
    </oc>
    <nc r="D84">
      <v>12000</v>
    </nc>
  </rcc>
  <rcc rId="28263" sId="2">
    <oc r="D85">
      <v>9160</v>
    </oc>
    <nc r="D85">
      <v>9335</v>
    </nc>
  </rcc>
  <rcc rId="28264" sId="2">
    <oc r="D86">
      <v>36245</v>
    </oc>
    <nc r="D86">
      <v>36870</v>
    </nc>
  </rcc>
  <rcc rId="28265" sId="2">
    <oc r="D87">
      <v>35305</v>
    </oc>
    <nc r="D87">
      <v>35455</v>
    </nc>
  </rcc>
  <rcc rId="28266" sId="2">
    <oc r="D88">
      <v>18675</v>
    </oc>
    <nc r="D88">
      <v>18770</v>
    </nc>
  </rcc>
  <rcc rId="28267" sId="2">
    <oc r="D89">
      <v>67375</v>
    </oc>
    <nc r="D89">
      <v>67570</v>
    </nc>
  </rcc>
  <rcc rId="28268" sId="2">
    <oc r="D90">
      <v>59960</v>
    </oc>
    <nc r="D90">
      <v>60270</v>
    </nc>
  </rcc>
  <rcc rId="28269" sId="2">
    <oc r="D91">
      <v>12785</v>
    </oc>
    <nc r="D91">
      <v>13025</v>
    </nc>
  </rcc>
  <rcc rId="28270" sId="2">
    <oc r="D92">
      <v>12210</v>
    </oc>
    <nc r="D92">
      <v>12290</v>
    </nc>
  </rcc>
  <rcc rId="28271" sId="2">
    <oc r="D94">
      <v>35935</v>
    </oc>
    <nc r="D94">
      <v>36170</v>
    </nc>
  </rcc>
  <rcc rId="28272" sId="2">
    <oc r="D95">
      <v>13750</v>
    </oc>
    <nc r="D95">
      <v>13760</v>
    </nc>
  </rcc>
  <rcc rId="28273" sId="2">
    <oc r="D96">
      <v>40975</v>
    </oc>
    <nc r="D96">
      <v>41145</v>
    </nc>
  </rcc>
  <rcc rId="28274" sId="2">
    <oc r="D97">
      <v>24475</v>
    </oc>
    <nc r="D97">
      <v>24590</v>
    </nc>
  </rcc>
  <rcc rId="28275" sId="2">
    <oc r="D98">
      <v>9725</v>
    </oc>
    <nc r="D98">
      <v>9995</v>
    </nc>
  </rcc>
  <rcc rId="28276" sId="2">
    <oc r="D99">
      <v>12315</v>
    </oc>
    <nc r="D99">
      <v>12360</v>
    </nc>
  </rcc>
  <rcc rId="28277" sId="2">
    <oc r="D100">
      <v>4750</v>
    </oc>
    <nc r="D100">
      <v>4820</v>
    </nc>
  </rcc>
  <rcc rId="28278" sId="2">
    <oc r="D101">
      <v>13155</v>
    </oc>
    <nc r="D101">
      <v>13335</v>
    </nc>
  </rcc>
  <rcc rId="28279" sId="2">
    <oc r="D102">
      <v>51650</v>
    </oc>
    <nc r="D102">
      <v>51880</v>
    </nc>
  </rcc>
  <rcc rId="28280" sId="2">
    <oc r="D103">
      <v>6300</v>
    </oc>
    <nc r="D103">
      <v>6370</v>
    </nc>
  </rcc>
  <rcc rId="28281" sId="2">
    <oc r="D104">
      <v>21675</v>
    </oc>
    <nc r="D104">
      <v>21905</v>
    </nc>
  </rcc>
  <rcc rId="28282" sId="2">
    <oc r="D105">
      <v>20575</v>
    </oc>
    <nc r="D105">
      <v>20635</v>
    </nc>
  </rcc>
  <rcc rId="28283" sId="2">
    <oc r="D106">
      <v>89925</v>
    </oc>
    <nc r="D106">
      <v>89995</v>
    </nc>
  </rcc>
  <rcc rId="28284" sId="2">
    <oc r="D108">
      <v>29710</v>
    </oc>
    <nc r="D108">
      <v>29895</v>
    </nc>
  </rcc>
  <rcc rId="28285" sId="2">
    <oc r="D109">
      <v>19825</v>
    </oc>
    <nc r="D109">
      <v>20145</v>
    </nc>
  </rcc>
  <rcc rId="28286" sId="2">
    <oc r="D110">
      <v>9665</v>
    </oc>
    <nc r="D110">
      <v>9975</v>
    </nc>
  </rcc>
  <rcc rId="28287" sId="2">
    <oc r="D111">
      <v>23515</v>
    </oc>
    <nc r="D111">
      <v>23670</v>
    </nc>
  </rcc>
  <rcc rId="28288" sId="2">
    <oc r="D113">
      <v>55955</v>
    </oc>
    <nc r="D113">
      <v>56160</v>
    </nc>
  </rcc>
  <rcc rId="28289" sId="2">
    <oc r="D114">
      <v>15225</v>
    </oc>
    <nc r="D114">
      <v>15355</v>
    </nc>
  </rcc>
  <rcc rId="28290" sId="2">
    <oc r="D115">
      <v>47905</v>
    </oc>
    <nc r="D115">
      <v>48065</v>
    </nc>
  </rcc>
  <rcc rId="28291" sId="2">
    <oc r="D116">
      <v>20380</v>
    </oc>
    <nc r="D116">
      <v>20540</v>
    </nc>
  </rcc>
  <rcc rId="28292" sId="2">
    <oc r="D117">
      <v>7975</v>
    </oc>
    <nc r="D117">
      <v>8115</v>
    </nc>
  </rcc>
  <rcc rId="28293" sId="2">
    <oc r="E6">
      <v>1040</v>
    </oc>
    <nc r="E6"/>
  </rcc>
  <rcc rId="28294" sId="2">
    <oc r="E7">
      <v>22730</v>
    </oc>
    <nc r="E7"/>
  </rcc>
  <rcc rId="28295" sId="2">
    <oc r="E8">
      <v>19830</v>
    </oc>
    <nc r="E8"/>
  </rcc>
  <rcc rId="28296" sId="2">
    <oc r="E9">
      <v>23455</v>
    </oc>
    <nc r="E9"/>
  </rcc>
  <rcc rId="28297" sId="2">
    <oc r="E10">
      <v>110490</v>
    </oc>
    <nc r="E10"/>
  </rcc>
  <rcc rId="28298" sId="2">
    <oc r="E11">
      <v>26465</v>
    </oc>
    <nc r="E11"/>
  </rcc>
  <rcc rId="28299" sId="2">
    <oc r="E12">
      <v>20110</v>
    </oc>
    <nc r="E12"/>
  </rcc>
  <rcc rId="28300" sId="2">
    <oc r="E13">
      <v>29200</v>
    </oc>
    <nc r="E13"/>
  </rcc>
  <rcc rId="28301" sId="2">
    <oc r="E14">
      <v>20935</v>
    </oc>
    <nc r="E14"/>
  </rcc>
  <rcc rId="28302" sId="2">
    <oc r="E15">
      <v>39560</v>
    </oc>
    <nc r="E15"/>
  </rcc>
  <rcc rId="28303" sId="2">
    <oc r="E16">
      <v>43345</v>
    </oc>
    <nc r="E16"/>
  </rcc>
  <rcc rId="28304" sId="2">
    <oc r="E17">
      <v>32985</v>
    </oc>
    <nc r="E17"/>
  </rcc>
  <rcc rId="28305" sId="2">
    <oc r="E18">
      <v>16020</v>
    </oc>
    <nc r="E18"/>
  </rcc>
  <rcc rId="28306" sId="2">
    <oc r="E19">
      <v>2450</v>
    </oc>
    <nc r="E19"/>
  </rcc>
  <rcc rId="28307" sId="2">
    <oc r="E20">
      <v>2275</v>
    </oc>
    <nc r="E20"/>
  </rcc>
  <rcc rId="28308" sId="2">
    <oc r="E21">
      <v>27300</v>
    </oc>
    <nc r="E21"/>
  </rcc>
  <rcc rId="28309" sId="2">
    <oc r="E22">
      <v>6725</v>
    </oc>
    <nc r="E22"/>
  </rcc>
  <rcc rId="28310" sId="2">
    <oc r="E23">
      <v>525</v>
    </oc>
    <nc r="E23"/>
  </rcc>
  <rcc rId="28311" sId="2">
    <oc r="E24">
      <v>7635</v>
    </oc>
    <nc r="E24"/>
  </rcc>
  <rcc rId="28312" sId="2">
    <oc r="E25">
      <v>13955</v>
    </oc>
    <nc r="E25"/>
  </rcc>
  <rcc rId="28313" sId="2">
    <oc r="E26">
      <v>12665</v>
    </oc>
    <nc r="E26"/>
  </rcc>
  <rcc rId="28314" sId="2">
    <oc r="E27">
      <v>49445</v>
    </oc>
    <nc r="E27"/>
  </rcc>
  <rcc rId="28315" sId="2">
    <oc r="E28">
      <v>11815</v>
    </oc>
    <nc r="E28"/>
  </rcc>
  <rcc rId="28316" sId="2">
    <oc r="E29">
      <v>61775</v>
    </oc>
    <nc r="E29"/>
  </rcc>
  <rcc rId="28317" sId="2">
    <oc r="E30">
      <v>7780</v>
    </oc>
    <nc r="E30"/>
  </rcc>
  <rcc rId="28318" sId="2">
    <oc r="E31">
      <v>2390</v>
    </oc>
    <nc r="E31"/>
  </rcc>
  <rcc rId="28319" sId="2">
    <oc r="E32">
      <v>25090</v>
    </oc>
    <nc r="E32"/>
  </rcc>
  <rcc rId="28320" sId="2">
    <oc r="E34">
      <v>46730</v>
    </oc>
    <nc r="E34"/>
  </rcc>
  <rcc rId="28321" sId="2">
    <oc r="E35">
      <v>55735</v>
    </oc>
    <nc r="E35"/>
  </rcc>
  <rcc rId="28322" sId="2">
    <oc r="E36">
      <v>13795</v>
    </oc>
    <nc r="E36"/>
  </rcc>
  <rcc rId="28323" sId="2">
    <oc r="E37">
      <v>35230</v>
    </oc>
    <nc r="E37"/>
  </rcc>
  <rcc rId="28324" sId="2">
    <oc r="E38">
      <v>40655</v>
    </oc>
    <nc r="E38"/>
  </rcc>
  <rcc rId="28325" sId="2">
    <oc r="E39">
      <v>30485</v>
    </oc>
    <nc r="E39"/>
  </rcc>
  <rcc rId="28326" sId="2">
    <oc r="E40">
      <v>28970</v>
    </oc>
    <nc r="E40"/>
  </rcc>
  <rcc rId="28327" sId="2">
    <oc r="E41">
      <v>30460</v>
    </oc>
    <nc r="E41"/>
  </rcc>
  <rcc rId="28328" sId="2">
    <oc r="E42">
      <v>30995</v>
    </oc>
    <nc r="E42"/>
  </rcc>
  <rcc rId="28329" sId="2">
    <oc r="E43">
      <v>5730</v>
    </oc>
    <nc r="E43"/>
  </rcc>
  <rcc rId="28330" sId="2">
    <oc r="E44">
      <v>32920</v>
    </oc>
    <nc r="E44"/>
  </rcc>
  <rcc rId="28331" sId="2">
    <oc r="E45">
      <v>22385</v>
    </oc>
    <nc r="E45"/>
  </rcc>
  <rcc rId="28332" sId="2">
    <oc r="E46">
      <v>41445</v>
    </oc>
    <nc r="E46"/>
  </rcc>
  <rcc rId="28333" sId="2">
    <oc r="E47">
      <v>51990</v>
    </oc>
    <nc r="E47"/>
  </rcc>
  <rcc rId="28334" sId="2">
    <oc r="E48">
      <v>41600</v>
    </oc>
    <nc r="E48"/>
  </rcc>
  <rcc rId="28335" sId="2">
    <oc r="E49">
      <v>88655</v>
    </oc>
    <nc r="E49"/>
  </rcc>
  <rcc rId="28336" sId="2">
    <oc r="E50">
      <v>76395</v>
    </oc>
    <nc r="E50"/>
  </rcc>
  <rcc rId="28337" sId="2">
    <oc r="E51">
      <v>9345</v>
    </oc>
    <nc r="E51"/>
  </rcc>
  <rcc rId="28338" sId="2">
    <oc r="E52">
      <v>11140</v>
    </oc>
    <nc r="E52"/>
  </rcc>
  <rcc rId="28339" sId="2">
    <oc r="E53">
      <v>20315</v>
    </oc>
    <nc r="E53"/>
  </rcc>
  <rcc rId="28340" sId="2">
    <oc r="E54">
      <v>10990</v>
    </oc>
    <nc r="E54"/>
  </rcc>
  <rcc rId="28341" sId="2">
    <oc r="E55">
      <v>44595</v>
    </oc>
    <nc r="E55"/>
  </rcc>
  <rcc rId="28342" sId="2">
    <oc r="E56">
      <v>10875</v>
    </oc>
    <nc r="E56"/>
  </rcc>
  <rcc rId="28343" sId="2">
    <oc r="E58">
      <v>22995</v>
    </oc>
    <nc r="E58"/>
  </rcc>
  <rcc rId="28344" sId="2">
    <oc r="E59">
      <v>22555</v>
    </oc>
    <nc r="E59"/>
  </rcc>
  <rcc rId="28345" sId="2">
    <oc r="E60">
      <v>13005</v>
    </oc>
    <nc r="E60"/>
  </rcc>
  <rcc rId="28346" sId="2">
    <oc r="E61">
      <v>70135</v>
    </oc>
    <nc r="E61"/>
  </rcc>
  <rcc rId="28347" sId="2">
    <oc r="E62">
      <v>13580</v>
    </oc>
    <nc r="E62"/>
  </rcc>
  <rcc rId="28348" sId="2">
    <oc r="E63">
      <v>2120</v>
    </oc>
    <nc r="E63"/>
  </rcc>
  <rcc rId="28349" sId="2">
    <oc r="E64">
      <v>20210</v>
    </oc>
    <nc r="E64"/>
  </rcc>
  <rcc rId="28350" sId="2">
    <oc r="E65">
      <v>64790</v>
    </oc>
    <nc r="E65"/>
  </rcc>
  <rcc rId="28351" sId="2">
    <oc r="E66">
      <v>29650</v>
    </oc>
    <nc r="E66"/>
  </rcc>
  <rcc rId="28352" sId="2">
    <oc r="E67">
      <v>7595</v>
    </oc>
    <nc r="E67"/>
  </rcc>
  <rcc rId="28353" sId="2">
    <oc r="E68">
      <v>26370</v>
    </oc>
    <nc r="E68"/>
  </rcc>
  <rcc rId="28354" sId="2">
    <oc r="E69">
      <v>54600</v>
    </oc>
    <nc r="E69"/>
  </rcc>
  <rcc rId="28355" sId="2">
    <oc r="E70">
      <v>85905</v>
    </oc>
    <nc r="E70"/>
  </rcc>
  <rcc rId="28356" sId="2">
    <oc r="E71">
      <v>36480</v>
    </oc>
    <nc r="E71"/>
  </rcc>
  <rcc rId="28357" sId="2">
    <oc r="E72">
      <v>5650</v>
    </oc>
    <nc r="E72"/>
  </rcc>
  <rcc rId="28358" sId="2">
    <oc r="E73">
      <v>55650</v>
    </oc>
    <nc r="E73"/>
  </rcc>
  <rcc rId="28359" sId="2">
    <oc r="E74">
      <v>9405</v>
    </oc>
    <nc r="E74"/>
  </rcc>
  <rcc rId="28360" sId="2">
    <oc r="E75">
      <v>270</v>
    </oc>
    <nc r="E75"/>
  </rcc>
  <rcc rId="28361" sId="2">
    <oc r="E76">
      <v>25775</v>
    </oc>
    <nc r="E76"/>
  </rcc>
  <rcc rId="28362" sId="2">
    <oc r="E77">
      <v>17770</v>
    </oc>
    <nc r="E77"/>
  </rcc>
  <rcc rId="28363" sId="2">
    <oc r="E78">
      <v>36095</v>
    </oc>
    <nc r="E78"/>
  </rcc>
  <rcc rId="28364" sId="2">
    <oc r="E79">
      <v>7565</v>
    </oc>
    <nc r="E79"/>
  </rcc>
  <rcc rId="28365" sId="2">
    <oc r="E80">
      <v>28075</v>
    </oc>
    <nc r="E80"/>
  </rcc>
  <rcc rId="28366" sId="2">
    <oc r="E81">
      <v>10025</v>
    </oc>
    <nc r="E81"/>
  </rcc>
  <rcc rId="28367" sId="2">
    <oc r="E83">
      <v>7545</v>
    </oc>
    <nc r="E83"/>
  </rcc>
  <rcc rId="28368" sId="2">
    <oc r="E84">
      <v>12000</v>
    </oc>
    <nc r="E84"/>
  </rcc>
  <rcc rId="28369" sId="2">
    <oc r="E85">
      <v>9335</v>
    </oc>
    <nc r="E85"/>
  </rcc>
  <rcc rId="28370" sId="2">
    <oc r="E86">
      <v>36870</v>
    </oc>
    <nc r="E86"/>
  </rcc>
  <rcc rId="28371" sId="2">
    <oc r="E87">
      <v>35455</v>
    </oc>
    <nc r="E87"/>
  </rcc>
  <rcc rId="28372" sId="2">
    <oc r="E88">
      <v>18770</v>
    </oc>
    <nc r="E88"/>
  </rcc>
  <rcc rId="28373" sId="2">
    <oc r="E89">
      <v>67570</v>
    </oc>
    <nc r="E89"/>
  </rcc>
  <rcc rId="28374" sId="2">
    <oc r="E90">
      <v>60270</v>
    </oc>
    <nc r="E90"/>
  </rcc>
  <rcc rId="28375" sId="2">
    <oc r="E91">
      <v>13025</v>
    </oc>
    <nc r="E91"/>
  </rcc>
  <rcc rId="28376" sId="2">
    <oc r="E92">
      <v>12290</v>
    </oc>
    <nc r="E92"/>
  </rcc>
  <rcc rId="28377" sId="2">
    <oc r="E93">
      <v>655</v>
    </oc>
    <nc r="E93"/>
  </rcc>
  <rcc rId="28378" sId="2">
    <oc r="E94">
      <v>36170</v>
    </oc>
    <nc r="E94"/>
  </rcc>
  <rcc rId="28379" sId="2">
    <oc r="E95">
      <v>13760</v>
    </oc>
    <nc r="E95"/>
  </rcc>
  <rcc rId="28380" sId="2">
    <oc r="E96">
      <v>41145</v>
    </oc>
    <nc r="E96"/>
  </rcc>
  <rcc rId="28381" sId="2">
    <oc r="E97">
      <v>24590</v>
    </oc>
    <nc r="E97"/>
  </rcc>
  <rcc rId="28382" sId="2">
    <oc r="E98">
      <v>9995</v>
    </oc>
    <nc r="E98"/>
  </rcc>
  <rcc rId="28383" sId="2">
    <oc r="E99">
      <v>12360</v>
    </oc>
    <nc r="E99"/>
  </rcc>
  <rcc rId="28384" sId="2">
    <oc r="E100">
      <v>4820</v>
    </oc>
    <nc r="E100"/>
  </rcc>
  <rcc rId="28385" sId="2">
    <oc r="E101">
      <v>13335</v>
    </oc>
    <nc r="E101"/>
  </rcc>
  <rcc rId="28386" sId="2">
    <oc r="E102">
      <v>51880</v>
    </oc>
    <nc r="E102"/>
  </rcc>
  <rcc rId="28387" sId="2">
    <oc r="E103">
      <v>6370</v>
    </oc>
    <nc r="E103"/>
  </rcc>
  <rcc rId="28388" sId="2">
    <oc r="E104">
      <v>21905</v>
    </oc>
    <nc r="E104"/>
  </rcc>
  <rcc rId="28389" sId="2">
    <oc r="E105">
      <v>20635</v>
    </oc>
    <nc r="E105"/>
  </rcc>
  <rcc rId="28390" sId="2">
    <oc r="E106">
      <v>89995</v>
    </oc>
    <nc r="E106"/>
  </rcc>
  <rcc rId="28391" sId="2">
    <oc r="E107">
      <v>11055</v>
    </oc>
    <nc r="E107"/>
  </rcc>
  <rcc rId="28392" sId="2">
    <oc r="E108">
      <v>29895</v>
    </oc>
    <nc r="E108"/>
  </rcc>
  <rcc rId="28393" sId="2">
    <oc r="E109">
      <v>20145</v>
    </oc>
    <nc r="E109"/>
  </rcc>
  <rcc rId="28394" sId="2">
    <oc r="E110">
      <v>9975</v>
    </oc>
    <nc r="E110"/>
  </rcc>
  <rcc rId="28395" sId="2">
    <oc r="E111">
      <v>23670</v>
    </oc>
    <nc r="E111"/>
  </rcc>
  <rcc rId="28396" sId="2">
    <oc r="E112">
      <v>16720</v>
    </oc>
    <nc r="E112"/>
  </rcc>
  <rcc rId="28397" sId="2">
    <oc r="E113">
      <v>56160</v>
    </oc>
    <nc r="E113"/>
  </rcc>
  <rcc rId="28398" sId="2">
    <oc r="E114">
      <v>15355</v>
    </oc>
    <nc r="E114"/>
  </rcc>
  <rcc rId="28399" sId="2">
    <oc r="E115">
      <v>48065</v>
    </oc>
    <nc r="E115"/>
  </rcc>
  <rcc rId="28400" sId="2">
    <oc r="E116">
      <v>20540</v>
    </oc>
    <nc r="E116"/>
  </rcc>
  <rcc rId="28401" sId="2">
    <oc r="E117">
      <v>8115</v>
    </oc>
    <nc r="E117"/>
  </rcc>
  <rcc rId="28402" sId="1">
    <oc r="A2" t="inlineStr">
      <is>
        <t>по потреблению электроэнергии за период с  22.03.2023г. по  21.04.2023г.</t>
      </is>
    </oc>
    <nc r="A2" t="inlineStr">
      <is>
        <t>по потреблению электроэнергии за период с  22.04.2023г. по  22.05.2023г.</t>
      </is>
    </nc>
  </rcc>
  <rcc rId="28403" sId="1">
    <oc r="C8">
      <v>6867</v>
    </oc>
    <nc r="C8">
      <v>6940</v>
    </nc>
  </rcc>
  <rcc rId="28404" sId="1">
    <oc r="C9">
      <v>2859</v>
    </oc>
    <nc r="C9">
      <v>2896</v>
    </nc>
  </rcc>
  <rcc rId="28405" sId="1">
    <oc r="C10">
      <v>14025</v>
    </oc>
    <nc r="C10">
      <v>14221</v>
    </nc>
  </rcc>
  <rcc rId="28406" sId="1">
    <oc r="C11">
      <v>18451</v>
    </oc>
    <nc r="C11">
      <v>18743</v>
    </nc>
  </rcc>
  <rcc rId="28407" sId="1">
    <oc r="C12">
      <v>7479</v>
    </oc>
    <nc r="C12">
      <v>7599</v>
    </nc>
  </rcc>
  <rcc rId="28408" sId="1">
    <oc r="D8">
      <v>6940</v>
    </oc>
    <nc r="D8"/>
  </rcc>
  <rcc rId="28409" sId="1">
    <oc r="D9">
      <v>2896</v>
    </oc>
    <nc r="D9"/>
  </rcc>
  <rcc rId="28410" sId="1">
    <oc r="D10">
      <v>14221</v>
    </oc>
    <nc r="D10"/>
  </rcc>
  <rcc rId="28411" sId="1">
    <oc r="D11">
      <v>18743</v>
    </oc>
    <nc r="D11"/>
  </rcc>
  <rcc rId="28412" sId="1">
    <oc r="D12">
      <v>7599</v>
    </oc>
    <nc r="D12"/>
  </rcc>
  <rcc rId="28413" sId="1">
    <oc r="C14">
      <v>6768</v>
    </oc>
    <nc r="C14">
      <v>6841</v>
    </nc>
  </rcc>
  <rcc rId="28414" sId="1">
    <oc r="C15">
      <v>4900</v>
    </oc>
    <nc r="C15">
      <v>4964</v>
    </nc>
  </rcc>
  <rcc rId="28415" sId="1">
    <oc r="C16">
      <v>4087</v>
    </oc>
    <nc r="C16">
      <v>4169</v>
    </nc>
  </rcc>
  <rcc rId="28416" sId="1">
    <oc r="C17">
      <v>7337</v>
    </oc>
    <nc r="C17">
      <v>7472</v>
    </nc>
  </rcc>
  <rcc rId="28417" sId="1">
    <oc r="C18">
      <v>5903</v>
    </oc>
    <nc r="C18">
      <v>5934</v>
    </nc>
  </rcc>
  <rcc rId="28418" sId="1">
    <oc r="D14">
      <v>6841</v>
    </oc>
    <nc r="D14"/>
  </rcc>
  <rcc rId="28419" sId="1">
    <oc r="D15">
      <v>4964</v>
    </oc>
    <nc r="D15"/>
  </rcc>
  <rcc rId="28420" sId="1">
    <oc r="D16">
      <v>4169</v>
    </oc>
    <nc r="D16"/>
  </rcc>
  <rcc rId="28421" sId="1">
    <oc r="D17">
      <v>7472</v>
    </oc>
    <nc r="D17"/>
  </rcc>
  <rcc rId="28422" sId="1">
    <oc r="D18">
      <v>5934</v>
    </oc>
    <nc r="D18"/>
  </rcc>
  <rcc rId="28423" sId="1">
    <oc r="C20">
      <v>11527</v>
    </oc>
    <nc r="C20">
      <v>11657</v>
    </nc>
  </rcc>
  <rcc rId="28424" sId="1">
    <oc r="C21">
      <v>3215</v>
    </oc>
    <nc r="C21">
      <v>3257</v>
    </nc>
  </rcc>
  <rcc rId="28425" sId="1">
    <oc r="C22">
      <v>10058</v>
    </oc>
    <nc r="C22">
      <v>10231</v>
    </nc>
  </rcc>
  <rcc rId="28426" sId="1">
    <oc r="C23">
      <v>12281</v>
    </oc>
    <nc r="C23">
      <v>12492</v>
    </nc>
  </rcc>
  <rcc rId="28427" sId="1">
    <oc r="C24">
      <v>13095</v>
    </oc>
    <nc r="C24">
      <v>13282</v>
    </nc>
  </rcc>
  <rcc rId="28428" sId="1">
    <oc r="D20">
      <v>11657</v>
    </oc>
    <nc r="D20"/>
  </rcc>
  <rcc rId="28429" sId="1">
    <oc r="D21">
      <v>3257</v>
    </oc>
    <nc r="D21"/>
  </rcc>
  <rcc rId="28430" sId="1">
    <oc r="D22">
      <v>10231</v>
    </oc>
    <nc r="D22"/>
  </rcc>
  <rcc rId="28431" sId="1">
    <oc r="D23">
      <v>12492</v>
    </oc>
    <nc r="D23"/>
  </rcc>
  <rcc rId="28432" sId="1">
    <oc r="D24">
      <v>13282</v>
    </oc>
    <nc r="D24"/>
  </rcc>
  <rcc rId="28433" sId="1">
    <oc r="C40">
      <v>3950</v>
    </oc>
    <nc r="C40">
      <v>4028</v>
    </nc>
  </rcc>
  <rcc rId="28434" sId="1">
    <oc r="C41">
      <v>3708</v>
    </oc>
    <nc r="C41">
      <v>3753</v>
    </nc>
  </rcc>
  <rcc rId="28435" sId="1">
    <oc r="C43">
      <v>18914</v>
    </oc>
    <nc r="C43">
      <v>19210</v>
    </nc>
  </rcc>
  <rcc rId="28436" sId="1">
    <oc r="C44">
      <v>13559</v>
    </oc>
    <nc r="C44">
      <v>14099</v>
    </nc>
  </rcc>
  <rfmt sheetId="1" sqref="C45" start="0" length="0">
    <dxf/>
  </rfmt>
  <rcc rId="28437" sId="1">
    <oc r="C46">
      <v>14880</v>
    </oc>
    <nc r="C46">
      <v>15029</v>
    </nc>
  </rcc>
  <rcc rId="28438" sId="1">
    <oc r="C47">
      <v>2459</v>
    </oc>
    <nc r="C47">
      <v>2496</v>
    </nc>
  </rcc>
  <rcc rId="28439" sId="1">
    <oc r="C48">
      <v>27251</v>
    </oc>
    <nc r="C48">
      <v>27638</v>
    </nc>
  </rcc>
  <rcc rId="28440" sId="1">
    <oc r="C49">
      <v>22560</v>
    </oc>
    <nc r="C49">
      <v>22870</v>
    </nc>
  </rcc>
  <rcc rId="28441" sId="1">
    <oc r="C50">
      <v>10243</v>
    </oc>
    <nc r="C50">
      <v>10421</v>
    </nc>
  </rcc>
  <rcc rId="28442" sId="1">
    <oc r="D40">
      <v>4028</v>
    </oc>
    <nc r="D40"/>
  </rcc>
  <rcc rId="28443" sId="1">
    <oc r="D41">
      <v>3753</v>
    </oc>
    <nc r="D41"/>
  </rcc>
  <rcc rId="28444" sId="1">
    <oc r="D43">
      <v>19210</v>
    </oc>
    <nc r="D43"/>
  </rcc>
  <rcc rId="28445" sId="1">
    <oc r="D44">
      <v>14099</v>
    </oc>
    <nc r="D44"/>
  </rcc>
  <rcc rId="28446" sId="1">
    <oc r="D46">
      <v>15029</v>
    </oc>
    <nc r="D46"/>
  </rcc>
  <rcc rId="28447" sId="1">
    <oc r="D47">
      <v>2496</v>
    </oc>
    <nc r="D47"/>
  </rcc>
  <rcc rId="28448" sId="1">
    <oc r="D48">
      <v>27638</v>
    </oc>
    <nc r="D48"/>
  </rcc>
  <rcc rId="28449" sId="1">
    <oc r="D49">
      <v>22870</v>
    </oc>
    <nc r="D49"/>
  </rcc>
  <rcc rId="28450" sId="1">
    <oc r="D50">
      <v>10421</v>
    </oc>
    <nc r="D50"/>
  </rcc>
  <rcc rId="28451" sId="1">
    <oc r="C56">
      <v>12087</v>
    </oc>
    <nc r="C56">
      <v>12303</v>
    </nc>
  </rcc>
  <rcc rId="28452" sId="1">
    <oc r="C57">
      <v>7009</v>
    </oc>
    <nc r="C57">
      <v>7149</v>
    </nc>
  </rcc>
  <rcc rId="28453" sId="1">
    <oc r="C58">
      <v>1388</v>
    </oc>
    <nc r="C58">
      <v>1406</v>
    </nc>
  </rcc>
  <rcc rId="28454" sId="1">
    <oc r="D56">
      <v>12303</v>
    </oc>
    <nc r="D56"/>
  </rcc>
  <rcc rId="28455" sId="1">
    <oc r="D57">
      <v>7149</v>
    </oc>
    <nc r="D57"/>
  </rcc>
  <rcc rId="28456" sId="1">
    <oc r="D58">
      <v>1406</v>
    </oc>
    <nc r="D58"/>
  </rcc>
  <rcc rId="28457" sId="1">
    <oc r="B64">
      <f>SUM(G12)+SUM(G18:G18)+SUM(G24:G24)+SUM(G50:G50)</f>
    </oc>
    <nc r="B64">
      <f>SUM(G12)+SUM(G18:G18)+SUM(G24:G24)+SUM(G50:G50)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470" sId="1" ref="A64:XFD64" action="deleteRow">
    <undo index="1" exp="ref" ref3D="1" v="1" dr="B64" r="I13" sId="12"/>
    <rfmt sheetId="1" xfDxf="1" sqref="A64:XFD64" start="0" length="0"/>
    <rcc rId="0" sId="1" dxf="1">
      <nc r="A64" t="inlineStr">
        <is>
          <t>Из них на Офисы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64">
        <f>SUM(G12)+SUM(G18:G18)+SUM(G24:G24)+SUM(G50:G50)</f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4" start="0" length="0">
      <dxf>
        <font>
          <sz val="9"/>
          <color auto="1"/>
          <name val="Arial Cyr"/>
          <scheme val="none"/>
        </font>
      </dxf>
    </rfmt>
    <rfmt sheetId="1" sqref="D64" start="0" length="0">
      <dxf>
        <font>
          <sz val="9"/>
          <color auto="1"/>
          <name val="Arial Cyr"/>
          <scheme val="none"/>
        </font>
      </dxf>
    </rfmt>
    <rfmt sheetId="1" sqref="E64" start="0" length="0">
      <dxf>
        <font>
          <sz val="9"/>
          <color auto="1"/>
          <name val="Arial Cyr"/>
          <scheme val="none"/>
        </font>
      </dxf>
    </rfmt>
    <rfmt sheetId="1" sqref="F64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vertical="center" wrapText="1" readingOrder="0"/>
      </dxf>
    </rfmt>
    <rfmt sheetId="1" sqref="G64" start="0" length="0">
      <dxf>
        <font>
          <b/>
          <sz val="9"/>
          <color auto="1"/>
          <name val="Arial Cyr"/>
          <scheme val="none"/>
        </font>
        <numFmt numFmtId="2" formatCode="0.00"/>
        <alignment horizontal="left" vertical="center" readingOrder="0"/>
      </dxf>
    </rfmt>
  </rrc>
  <rrc rId="28471" sId="1" ref="A12:XFD12" action="deleteRow">
    <undo index="0" exp="ref" ref3D="1" dr="G12" r="C18" sId="6"/>
    <undo index="0" exp="area" dr="G8:G12" r="G13" sId="1"/>
    <rfmt sheetId="1" xfDxf="1" sqref="A12:XFD12" start="0" length="0"/>
    <rcc rId="0" sId="1" dxf="1">
      <nc r="A12" t="inlineStr">
        <is>
          <t>Офисы № 1,2,3,4,5,6,7,9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B12">
        <v>29993527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C12">
        <v>7599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D12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E12">
        <f>D12-C12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cc rId="0" sId="1" dxf="1">
      <nc r="F12">
        <v>20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12">
        <f>E12*F12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28472" sId="1" ref="A17:XFD17" action="deleteRow">
    <undo index="0" exp="area" ref3D="1" dr="G17" r="C27" sId="6"/>
    <undo index="0" exp="area" dr="G13:G17" r="G18" sId="1"/>
    <rfmt sheetId="1" xfDxf="1" sqref="A17:XFD17" start="0" length="0"/>
    <rcc rId="0" sId="1" dxf="1">
      <nc r="A17" t="inlineStr">
        <is>
          <t xml:space="preserve">Офисы № 9,12,13,18,19,  19А      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B17">
        <v>29993504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C17">
        <v>5934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D17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E17">
        <f>D17-C17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cc rId="0" sId="1" dxf="1">
      <nc r="F17">
        <v>20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17">
        <f>E17*F17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H17" start="0" length="0">
      <dxf>
        <numFmt numFmtId="30" formatCode="@"/>
      </dxf>
    </rfmt>
  </rrc>
  <rrc rId="28473" sId="1" ref="A22:XFD22" action="deleteRow">
    <undo index="0" exp="area" ref3D="1" dr="G22" r="C42" sId="6"/>
    <undo index="0" exp="area" dr="G18:G22" r="G23" sId="1"/>
    <rfmt sheetId="1" xfDxf="1" sqref="A22:XFD22" start="0" length="0"/>
    <rcc rId="0" sId="1" dxf="1">
      <nc r="A22" t="inlineStr">
        <is>
          <t>Офисы № 10,11,14,15,16,    17, 6А, 4А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B22">
        <v>29993524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C22">
        <v>13282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D22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E22">
        <f>D22-C22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cc rId="0" sId="1" dxf="1">
      <nc r="F22">
        <v>20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22">
        <f>E22*F22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H22" start="0" length="0">
      <dxf>
        <numFmt numFmtId="30" formatCode="@"/>
      </dxf>
    </rfmt>
  </rrc>
  <rrc rId="28474" sId="1" ref="A47:XFD47" action="deleteRow">
    <undo index="0" exp="area" ref3D="1" dr="G47" r="C89" sId="6"/>
    <undo index="0" exp="area" dr="G43:G47" r="G48" sId="1"/>
    <rfmt sheetId="1" xfDxf="1" sqref="A47:XFD47" start="0" length="0"/>
    <rcc rId="0" sId="1" dxf="1">
      <nc r="A47" t="inlineStr">
        <is>
          <t>Офисы № 1,2,3,4,5,6,7,9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B47">
        <v>29993469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C47">
        <v>10421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D47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E47">
        <f>D47-C47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F47">
        <v>40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47">
        <f>E47*F47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H47" start="0" length="0">
      <dxf>
        <numFmt numFmtId="30" formatCode="@"/>
      </dxf>
    </rfmt>
  </rrc>
  <rrc rId="28475" sId="1" ref="A25:XFD25" action="deleteRow">
    <rfmt sheetId="1" xfDxf="1" sqref="A25:XFD25" start="0" length="0"/>
  </rrc>
  <rrc rId="28476" sId="1" ref="A25:XFD25" action="deleteRow">
    <rfmt sheetId="1" xfDxf="1" sqref="A25:XFD25" start="0" length="0"/>
    <rfmt sheetId="1" sqref="A25" start="0" length="0">
      <dxf>
        <font>
          <b/>
          <sz val="10"/>
          <color auto="1"/>
          <name val="Arial Cyr"/>
          <scheme val="none"/>
        </font>
        <numFmt numFmtId="30" formatCode="@"/>
        <alignment horizontal="left" vertical="center" wrapText="1" readingOrder="0"/>
      </dxf>
    </rfmt>
    <rfmt sheetId="1" sqref="B25" start="0" length="0">
      <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</dxf>
    </rfmt>
    <rfmt sheetId="1" sqref="C25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1" sqref="D25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1" sqref="E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F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G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H25" start="0" length="0">
      <dxf>
        <numFmt numFmtId="30" formatCode="@"/>
      </dxf>
    </rfmt>
  </rrc>
  <rrc rId="28477" sId="1" ref="A25:XFD25" action="deleteRow">
    <rfmt sheetId="1" xfDxf="1" sqref="A25:XFD25" start="0" length="0"/>
    <rfmt sheetId="1" sqref="A25" start="0" length="0">
      <dxf>
        <numFmt numFmtId="30" formatCode="@"/>
        <alignment horizontal="left" vertical="center" readingOrder="0"/>
      </dxf>
    </rfmt>
    <rfmt sheetId="1" sqref="B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C25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1" sqref="D25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1" sqref="E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F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G25" start="0" length="0">
      <dxf>
        <font>
          <sz val="9"/>
          <color auto="1"/>
          <name val="Arial Cyr"/>
          <scheme val="none"/>
        </font>
        <alignment horizontal="left" vertical="center" readingOrder="0"/>
      </dxf>
    </rfmt>
    <rfmt sheetId="1" sqref="H25" start="0" length="0">
      <dxf>
        <numFmt numFmtId="30" formatCode="@"/>
      </dxf>
    </rfmt>
  </rrc>
  <rrc rId="28478" sId="1" ref="A25:XFD25" action="deleteRow">
    <undo index="0" exp="ref" ref3D="1" v="1" dr="G25" r="F50" sId="6"/>
    <rfmt sheetId="1" xfDxf="1" sqref="A25:XFD25" start="0" length="0"/>
    <rfmt sheetId="1" sqref="G25" start="0" length="0">
      <dxf>
        <font>
          <b/>
          <sz val="10"/>
          <color auto="1"/>
          <name val="Arial Cyr"/>
          <scheme val="none"/>
        </font>
        <numFmt numFmtId="1" formatCode="0"/>
        <alignment horizontal="left" vertical="top" readingOrder="0"/>
      </dxf>
    </rfmt>
  </rrc>
  <rrc rId="28479" sId="1" ref="A25:XFD25" action="deleteRow">
    <rfmt sheetId="1" xfDxf="1" sqref="A25:XFD25" start="0" length="0"/>
    <rfmt sheetId="1" sqref="G25" start="0" length="0">
      <dxf>
        <font>
          <b/>
          <sz val="10"/>
          <color auto="1"/>
          <name val="Arial Cyr"/>
          <scheme val="none"/>
        </font>
        <numFmt numFmtId="30" formatCode="@"/>
      </dxf>
    </rfmt>
  </rrc>
  <rrc rId="28480" sId="1" ref="A25:XFD25" action="deleteRow">
    <rfmt sheetId="1" xfDxf="1" sqref="A25:XFD25" start="0" length="0"/>
    <rfmt sheetId="1" sqref="G25" start="0" length="0">
      <dxf>
        <font>
          <b/>
          <sz val="10"/>
          <color auto="1"/>
          <name val="Arial Cyr"/>
          <scheme val="none"/>
        </font>
        <numFmt numFmtId="30" formatCode="@"/>
      </dxf>
    </rfmt>
  </rrc>
  <rrc rId="28481" sId="1" ref="A25:XFD25" action="deleteRow">
    <rfmt sheetId="1" xfDxf="1" sqref="A25:XFD25" start="0" length="0"/>
    <rfmt sheetId="1" sqref="A25" start="0" length="0">
      <dxf>
        <font>
          <b/>
          <sz val="10"/>
          <color auto="1"/>
          <name val="Arial Cyr"/>
          <scheme val="none"/>
        </font>
        <alignment horizontal="center" vertical="top" readingOrder="0"/>
      </dxf>
    </rfmt>
    <rfmt sheetId="1" sqref="B25" start="0" length="0">
      <dxf>
        <font>
          <b/>
          <sz val="10"/>
          <color auto="1"/>
          <name val="Arial Cyr"/>
          <scheme val="none"/>
        </font>
        <alignment horizontal="center" vertical="top" readingOrder="0"/>
      </dxf>
    </rfmt>
    <rfmt sheetId="1" sqref="C25" start="0" length="0">
      <dxf>
        <font>
          <b/>
          <sz val="10"/>
          <color auto="1"/>
          <name val="Arial Cyr"/>
          <scheme val="none"/>
        </font>
        <alignment horizontal="center" vertical="top" readingOrder="0"/>
      </dxf>
    </rfmt>
    <rfmt sheetId="1" sqref="D25" start="0" length="0">
      <dxf>
        <font>
          <b/>
          <sz val="10"/>
          <color auto="1"/>
          <name val="Arial Cyr"/>
          <scheme val="none"/>
        </font>
        <alignment horizontal="center" vertical="top" readingOrder="0"/>
      </dxf>
    </rfmt>
    <rfmt sheetId="1" sqref="E25" start="0" length="0">
      <dxf>
        <font>
          <b/>
          <sz val="10"/>
          <color auto="1"/>
          <name val="Arial Cyr"/>
          <scheme val="none"/>
        </font>
        <alignment horizontal="center" vertical="top" readingOrder="0"/>
      </dxf>
    </rfmt>
    <rfmt sheetId="1" sqref="F25" start="0" length="0">
      <dxf>
        <font>
          <u/>
          <sz val="10"/>
          <color auto="1"/>
          <name val="Arial Cyr"/>
          <scheme val="none"/>
        </font>
        <alignment horizontal="right" vertical="top" readingOrder="0"/>
      </dxf>
    </rfmt>
    <rfmt sheetId="1" sqref="G25" start="0" length="0">
      <dxf>
        <font>
          <u/>
          <sz val="10"/>
          <color auto="1"/>
          <name val="Arial Cyr"/>
          <scheme val="none"/>
        </font>
        <alignment horizontal="right" vertical="top" readingOrder="0"/>
      </dxf>
    </rfmt>
  </rrc>
  <rfmt sheetId="1" sqref="A3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40" start="0" length="0">
    <dxf>
      <border>
        <left/>
        <right/>
        <top/>
        <bottom/>
      </border>
    </dxf>
  </rfmt>
  <rfmt sheetId="1" sqref="C3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A2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82" sId="12">
    <oc r="I13">
      <f>H13-'Общ. счетчики'!#REF!</f>
    </oc>
    <nc r="I13"/>
  </rcc>
  <rfmt sheetId="12" sqref="I13">
    <dxf>
      <fill>
        <patternFill>
          <bgColor theme="0"/>
        </patternFill>
      </fill>
    </dxf>
  </rfmt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83" sId="10" numFmtId="34">
    <oc r="C8">
      <v>2860.7</v>
    </oc>
    <nc r="C8">
      <v>2413.3000000000002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96" sId="1">
    <nc r="D8">
      <v>7014</v>
    </nc>
  </rcc>
  <rcc rId="28497" sId="1">
    <nc r="D9">
      <v>2935</v>
    </nc>
  </rcc>
  <rcc rId="28498" sId="1">
    <nc r="D10">
      <v>14402</v>
    </nc>
  </rcc>
  <rcc rId="28499" sId="1">
    <nc r="D11">
      <v>19018</v>
    </nc>
  </rcc>
  <rcc rId="28500" sId="1">
    <nc r="D13">
      <v>6918</v>
    </nc>
  </rcc>
  <rcc rId="28501" sId="1">
    <nc r="D14">
      <v>5039</v>
    </nc>
  </rcc>
  <rcc rId="28502" sId="1">
    <nc r="D15">
      <v>4246</v>
    </nc>
  </rcc>
  <rcc rId="28503" sId="1">
    <nc r="D16">
      <v>7591</v>
    </nc>
  </rcc>
  <rcc rId="28504" sId="1">
    <nc r="D19">
      <v>3294</v>
    </nc>
  </rcc>
  <rcc rId="28505" sId="1">
    <nc r="D20">
      <v>10393</v>
    </nc>
  </rcc>
  <rcc rId="28506" sId="1">
    <nc r="D21">
      <v>12677</v>
    </nc>
  </rcc>
  <rcc rId="28507" sId="1">
    <nc r="D18">
      <v>11797</v>
    </nc>
  </rcc>
  <rcc rId="28508" sId="1">
    <nc r="D30">
      <v>4108</v>
    </nc>
  </rcc>
  <rcc rId="28509" sId="1">
    <nc r="D31">
      <v>3794</v>
    </nc>
  </rcc>
  <rcc rId="28510" sId="1">
    <nc r="D33">
      <v>19326</v>
    </nc>
  </rcc>
  <rcc rId="28511" sId="1">
    <nc r="D34">
      <v>14295</v>
    </nc>
  </rcc>
  <rcc rId="28512" sId="1">
    <nc r="D36">
      <v>15176</v>
    </nc>
  </rcc>
  <rcc rId="28513" sId="1">
    <nc r="D37">
      <v>2530</v>
    </nc>
  </rcc>
  <rcc rId="28514" sId="1">
    <nc r="D38">
      <v>28015</v>
    </nc>
  </rcc>
  <rcc rId="28515" sId="1">
    <nc r="D39">
      <v>23187</v>
    </nc>
  </rcc>
  <rcc rId="28516" sId="1">
    <nc r="D45">
      <v>12406</v>
    </nc>
  </rcc>
  <rcc rId="28517" sId="1">
    <nc r="D46">
      <v>7275</v>
    </nc>
  </rcc>
  <rcc rId="28518" sId="1">
    <nc r="D47">
      <v>1423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19" sId="16" numFmtId="19">
    <oc r="D2">
      <v>45008</v>
    </oc>
    <nc r="D2">
      <v>45040</v>
    </nc>
  </rcc>
  <rcc rId="28520" sId="16" numFmtId="19">
    <oc r="E2">
      <v>45040</v>
    </oc>
    <nc r="E2">
      <v>45068</v>
    </nc>
  </rcc>
  <rcc rId="28521" sId="16">
    <nc r="E4">
      <v>923</v>
    </nc>
  </rcc>
  <rcc rId="28522" sId="16">
    <nc r="E7">
      <v>10326</v>
    </nc>
  </rcc>
  <rcc rId="28523" sId="16">
    <nc r="E8">
      <v>775</v>
    </nc>
  </rcc>
  <rcc rId="28524" sId="16">
    <nc r="E9">
      <v>1588</v>
    </nc>
  </rcc>
  <rcc rId="28525" sId="16">
    <nc r="E11">
      <v>26650</v>
    </nc>
  </rcc>
  <rcc rId="28526" sId="16">
    <nc r="E13">
      <v>24651</v>
    </nc>
  </rcc>
  <rcc rId="28527" sId="16">
    <nc r="E15">
      <v>1384</v>
    </nc>
  </rcc>
  <rcc rId="28528" sId="16">
    <nc r="E16">
      <v>8102</v>
    </nc>
  </rcc>
  <rcc rId="28529" sId="16">
    <nc r="E17">
      <v>27107</v>
    </nc>
  </rcc>
  <rcc rId="28530" sId="16">
    <nc r="E18">
      <v>1731</v>
    </nc>
  </rcc>
  <rcc rId="28531" sId="16">
    <nc r="E19">
      <v>20003</v>
    </nc>
  </rcc>
  <rcc rId="28532" sId="16">
    <nc r="E20">
      <v>40886</v>
    </nc>
  </rcc>
  <rcc rId="28533" sId="16">
    <nc r="E21">
      <v>646</v>
    </nc>
  </rcc>
  <rcc rId="28534" sId="16">
    <nc r="E24">
      <v>26753</v>
    </nc>
  </rcc>
  <rcc rId="28535" sId="16">
    <nc r="E25">
      <v>75643</v>
    </nc>
  </rcc>
  <rcc rId="28536" sId="16">
    <nc r="E26">
      <v>15787</v>
    </nc>
  </rcc>
  <rcc rId="28537" sId="16">
    <oc r="B18" t="inlineStr">
      <is>
        <t>Свободно (ОДН)</t>
      </is>
    </oc>
    <nc r="B18" t="inlineStr">
      <is>
        <t>Свободно (ОДН) ключ у Ромы дворника</t>
      </is>
    </nc>
  </rcc>
  <rfmt sheetId="16" sqref="E12">
    <dxf>
      <fill>
        <patternFill>
          <bgColor theme="4" tint="0.79998168889431442"/>
        </patternFill>
      </fill>
    </dxf>
  </rfmt>
  <rcc rId="28538" sId="16">
    <oc r="B7" t="inlineStr">
      <is>
        <t>Свободно (ОДН)</t>
      </is>
    </oc>
    <nc r="B7" t="inlineStr">
      <is>
        <t>Полле</t>
      </is>
    </nc>
  </rcc>
  <rfmt sheetId="16" sqref="B7" start="0" length="2147483647">
    <dxf>
      <font>
        <sz val="9"/>
      </font>
    </dxf>
  </rfmt>
  <rfmt sheetId="16" sqref="B7">
    <dxf>
      <alignment horizontal="center" readingOrder="0"/>
    </dxf>
  </rfmt>
  <rfmt sheetId="16" sqref="B7">
    <dxf>
      <alignment horizontal="left" readingOrder="0"/>
    </dxf>
  </rfmt>
  <rcc rId="28539" sId="16">
    <oc r="B13" t="inlineStr">
      <is>
        <t>Свободно (ОДН)</t>
      </is>
    </oc>
    <nc r="B13" t="inlineStr">
      <is>
        <t>Масла</t>
      </is>
    </nc>
  </rcc>
  <rfmt sheetId="16" sqref="B13" start="0" length="2147483647">
    <dxf>
      <font>
        <sz val="9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52" sId="10" numFmtId="34">
    <oc r="C9">
      <v>1</v>
    </oc>
    <nc r="C9">
      <v>2</v>
    </nc>
  </rcc>
  <rcc rId="28553" sId="10">
    <oc r="A2" t="inlineStr">
      <is>
        <t>Апрель 2023 года</t>
      </is>
    </oc>
    <nc r="A2" t="inlineStr">
      <is>
        <t>Май 2023 года</t>
      </is>
    </nc>
  </rcc>
  <rcc rId="28554" sId="13">
    <oc r="A1" t="inlineStr">
      <is>
        <t>СПРАВОЧНАЯ ИНФОРМАЦИЯ потребление коммунальных услуг в здании по адресу г.Химки, ул.Лавочкина, д.13 апрель 2023г.</t>
      </is>
    </oc>
    <nc r="A1" t="inlineStr">
      <is>
        <t>СПРАВОЧНАЯ ИНФОРМАЦИЯ потребление коммунальных услуг в здании по адресу г.Химки, ул.Лавочкина, д.13 май 2023г.</t>
      </is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55" sId="5">
    <nc r="E6">
      <v>13740</v>
    </nc>
  </rcc>
  <rcc rId="28556" sId="5">
    <nc r="E7">
      <v>5500</v>
    </nc>
  </rcc>
  <rcc rId="28557" sId="5">
    <nc r="E8">
      <v>14650</v>
    </nc>
  </rcc>
  <rcc rId="28558" sId="5">
    <nc r="E9">
      <v>10280</v>
    </nc>
  </rcc>
  <rcc rId="28559" sId="5">
    <nc r="E10">
      <v>19815</v>
    </nc>
  </rcc>
  <rcc rId="28560" sId="5">
    <nc r="E11">
      <v>45625</v>
    </nc>
  </rcc>
  <rcc rId="28561" sId="5">
    <nc r="E12">
      <v>20360</v>
    </nc>
  </rcc>
  <rcc rId="28562" sId="5">
    <nc r="E13">
      <v>13605</v>
    </nc>
  </rcc>
  <rcc rId="28563" sId="5">
    <nc r="E14">
      <v>70530</v>
    </nc>
  </rcc>
  <rcc rId="28564" sId="5">
    <nc r="E15">
      <v>20260</v>
    </nc>
  </rcc>
  <rcc rId="28565" sId="5">
    <nc r="E16">
      <v>6740</v>
    </nc>
  </rcc>
  <rcc rId="28566" sId="5">
    <nc r="E17">
      <v>32760</v>
    </nc>
  </rcc>
  <rcc rId="28567" sId="5">
    <nc r="E18">
      <v>18400</v>
    </nc>
  </rcc>
  <rcc rId="28568" sId="5">
    <nc r="E19">
      <v>13185</v>
    </nc>
  </rcc>
  <rcc rId="28569" sId="5">
    <nc r="E20">
      <v>53080</v>
    </nc>
  </rcc>
  <rcc rId="28570" sId="5">
    <nc r="E21">
      <v>70205</v>
    </nc>
  </rcc>
  <rcc rId="28571" sId="5">
    <nc r="E22">
      <v>53405</v>
    </nc>
  </rcc>
  <rcc rId="28572" sId="5">
    <nc r="E23">
      <v>11345</v>
    </nc>
  </rcc>
  <rcc rId="28573" sId="5">
    <nc r="E24">
      <v>7780</v>
    </nc>
  </rcc>
  <rcc rId="28574" sId="5">
    <nc r="E25">
      <v>14560</v>
    </nc>
  </rcc>
  <rcc rId="28575" sId="5">
    <nc r="E26">
      <v>8990</v>
    </nc>
  </rcc>
  <rcc rId="28576" sId="5">
    <nc r="E27">
      <v>3970</v>
    </nc>
  </rcc>
  <rcc rId="28577" sId="5">
    <nc r="E28">
      <v>6505</v>
    </nc>
  </rcc>
  <rcc rId="28578" sId="5">
    <nc r="E29">
      <v>21630</v>
    </nc>
  </rcc>
  <rcc rId="28579" sId="5">
    <nc r="E30">
      <v>61365</v>
    </nc>
  </rcc>
  <rcc rId="28580" sId="5">
    <nc r="E31">
      <v>19660</v>
    </nc>
  </rcc>
  <rcc rId="28581" sId="5">
    <nc r="E32">
      <v>18885</v>
    </nc>
  </rcc>
  <rcc rId="28582" sId="5">
    <nc r="E33">
      <v>55185</v>
    </nc>
  </rcc>
  <rcc rId="28583" sId="5">
    <nc r="E34">
      <v>13570</v>
    </nc>
  </rcc>
  <rcc rId="28584" sId="5">
    <nc r="E35">
      <v>10705</v>
    </nc>
  </rcc>
  <rcc rId="28585" sId="5">
    <nc r="E36">
      <v>69485</v>
    </nc>
  </rcc>
  <rcc rId="28586" sId="5">
    <nc r="E37">
      <v>26775</v>
    </nc>
  </rcc>
  <rcc rId="28587" sId="5">
    <nc r="E38">
      <v>91525</v>
    </nc>
  </rcc>
  <rcc rId="28588" sId="5">
    <nc r="E39">
      <v>12225</v>
    </nc>
  </rcc>
  <rcc rId="28589" sId="5">
    <nc r="E40">
      <v>64660</v>
    </nc>
  </rcc>
  <rcc rId="28590" sId="5">
    <nc r="E41">
      <v>19070</v>
    </nc>
  </rcc>
  <rcc rId="28591" sId="5">
    <nc r="E42">
      <v>107505</v>
    </nc>
  </rcc>
  <rcc rId="28592" sId="5">
    <nc r="E43">
      <v>13985</v>
    </nc>
  </rcc>
  <rcc rId="28593" sId="5">
    <nc r="E44">
      <v>23580</v>
    </nc>
  </rcc>
  <rcc rId="28594" sId="5">
    <nc r="E45">
      <v>20205</v>
    </nc>
  </rcc>
  <rcc rId="28595" sId="5">
    <nc r="E46">
      <v>260</v>
    </nc>
  </rcc>
  <rcc rId="28596" sId="5">
    <nc r="E47">
      <v>10340</v>
    </nc>
  </rcc>
  <rcc rId="28597" sId="5">
    <nc r="E48">
      <v>25345</v>
    </nc>
  </rcc>
  <rcc rId="28598" sId="5">
    <nc r="E49">
      <v>34705</v>
    </nc>
  </rcc>
  <rcc rId="28599" sId="5">
    <nc r="E50">
      <v>19080</v>
    </nc>
  </rcc>
  <rcc rId="28600" sId="5">
    <nc r="E51">
      <v>1840</v>
    </nc>
  </rcc>
  <rcc rId="28601" sId="5">
    <nc r="E52">
      <v>22135</v>
    </nc>
  </rcc>
  <rcc rId="28602" sId="5">
    <nc r="E53">
      <v>36495</v>
    </nc>
  </rcc>
  <rcc rId="28603" sId="5">
    <nc r="E54">
      <v>42070</v>
    </nc>
  </rcc>
  <rcc rId="28604" sId="5">
    <nc r="E55">
      <v>8080</v>
    </nc>
  </rcc>
  <rcc rId="28605" sId="5">
    <nc r="E56">
      <v>263250</v>
    </nc>
  </rcc>
  <rcc rId="28606" sId="5">
    <nc r="E57">
      <v>31880</v>
    </nc>
  </rcc>
  <rcc rId="28607" sId="5">
    <nc r="E58">
      <v>7735</v>
    </nc>
  </rcc>
  <rcc rId="28608" sId="5">
    <nc r="E59">
      <v>66740</v>
    </nc>
  </rcc>
  <rcc rId="28609" sId="5">
    <nc r="E61">
      <v>3455</v>
    </nc>
  </rcc>
  <rcc rId="28610" sId="5">
    <nc r="E62">
      <v>8530</v>
    </nc>
  </rcc>
  <rcc rId="28611" sId="5">
    <nc r="E63">
      <v>1260</v>
    </nc>
  </rcc>
  <rcc rId="28612" sId="5">
    <nc r="E64">
      <v>19240</v>
    </nc>
  </rcc>
  <rcc rId="28613" sId="5">
    <nc r="E65">
      <v>6855</v>
    </nc>
  </rcc>
  <rcc rId="28614" sId="5">
    <nc r="E66">
      <v>23130</v>
    </nc>
  </rcc>
  <rcc rId="28615" sId="5">
    <nc r="E67">
      <v>28305</v>
    </nc>
  </rcc>
  <rcc rId="28616" sId="5">
    <nc r="E68">
      <v>5715</v>
    </nc>
  </rcc>
  <rcc rId="28617" sId="5">
    <nc r="E70">
      <v>20505</v>
    </nc>
  </rcc>
  <rcc rId="28618" sId="5">
    <nc r="E71">
      <v>36250</v>
    </nc>
  </rcc>
  <rcc rId="28619" sId="5">
    <nc r="E72">
      <v>32885</v>
    </nc>
  </rcc>
  <rcc rId="28620" sId="5">
    <nc r="E73">
      <v>3930</v>
    </nc>
  </rcc>
  <rcc rId="28621" sId="5">
    <nc r="E74">
      <v>7270</v>
    </nc>
  </rcc>
  <rcc rId="28622" sId="5">
    <nc r="E75">
      <v>5510</v>
    </nc>
  </rcc>
  <rcc rId="28623" sId="5">
    <nc r="E76">
      <v>57305</v>
    </nc>
  </rcc>
  <rcc rId="28624" sId="5">
    <nc r="E77">
      <v>12150</v>
    </nc>
  </rcc>
  <rcc rId="28625" sId="5">
    <nc r="E78">
      <v>12125</v>
    </nc>
  </rcc>
  <rcc rId="28626" sId="5">
    <nc r="E79">
      <v>8905</v>
    </nc>
  </rcc>
  <rcc rId="28627" sId="5">
    <nc r="E80">
      <v>7280</v>
    </nc>
  </rcc>
  <rcc rId="28628" sId="5">
    <nc r="E81">
      <v>10490</v>
    </nc>
  </rcc>
  <rcc rId="28629" sId="5">
    <nc r="E82">
      <v>2140</v>
    </nc>
  </rcc>
  <rcc rId="28630" sId="5">
    <nc r="E83">
      <v>15740</v>
    </nc>
  </rcc>
  <rcc rId="28631" sId="5">
    <nc r="E84">
      <v>100</v>
    </nc>
  </rcc>
  <rcc rId="28632" sId="5">
    <nc r="E85">
      <v>25515</v>
    </nc>
  </rcc>
  <rcc rId="28633" sId="5">
    <nc r="E86">
      <v>27240</v>
    </nc>
  </rcc>
  <rcc rId="28634" sId="5">
    <nc r="E87">
      <v>8730</v>
    </nc>
  </rcc>
  <rcc rId="28635" sId="5">
    <nc r="E88">
      <v>3015</v>
    </nc>
  </rcc>
  <rcc rId="28636" sId="5">
    <nc r="E89">
      <v>37150</v>
    </nc>
  </rcc>
  <rcc rId="28637" sId="5">
    <nc r="E90">
      <v>27280</v>
    </nc>
  </rcc>
  <rcc rId="28638" sId="5">
    <nc r="E91">
      <v>67140</v>
    </nc>
  </rcc>
  <rcc rId="28639" sId="5">
    <nc r="E92">
      <v>40295</v>
    </nc>
  </rcc>
  <rcc rId="28640" sId="5">
    <nc r="E94">
      <v>1910</v>
    </nc>
  </rcc>
  <rcc rId="28641" sId="5">
    <nc r="E95">
      <v>20455</v>
    </nc>
  </rcc>
  <rcc rId="28642" sId="5">
    <nc r="E96">
      <v>8960</v>
    </nc>
  </rcc>
  <rcc rId="28643" sId="5">
    <nc r="E97">
      <v>34345</v>
    </nc>
  </rcc>
  <rcc rId="28644" sId="5">
    <nc r="E98">
      <v>8370</v>
    </nc>
  </rcc>
  <rcc rId="28645" sId="5">
    <nc r="E99">
      <v>45040</v>
    </nc>
  </rcc>
  <rcc rId="28646" sId="5">
    <nc r="E100">
      <v>30955</v>
    </nc>
  </rcc>
  <rcc rId="28647" sId="5">
    <nc r="E101">
      <v>31110</v>
    </nc>
  </rcc>
  <rcc rId="28648" sId="5">
    <nc r="E102">
      <v>17465</v>
    </nc>
  </rcc>
  <rcc rId="28649" sId="5">
    <nc r="E103">
      <v>14630</v>
    </nc>
  </rcc>
  <rcc rId="28650" sId="5">
    <nc r="E104">
      <v>23840</v>
    </nc>
  </rcc>
  <rcc rId="28651" sId="5">
    <nc r="E105">
      <v>4340</v>
    </nc>
  </rcc>
  <rcc rId="28652" sId="5">
    <nc r="E106">
      <v>9245</v>
    </nc>
  </rcc>
  <rcc rId="28653" sId="5">
    <nc r="E107">
      <v>5480</v>
    </nc>
  </rcc>
  <rcc rId="28654" sId="5">
    <nc r="E108">
      <v>98055</v>
    </nc>
  </rcc>
  <rcc rId="28655" sId="5">
    <nc r="E109">
      <v>35150</v>
    </nc>
  </rcc>
  <rcc rId="28656" sId="5">
    <nc r="E110">
      <v>14930</v>
    </nc>
  </rcc>
  <rcc rId="28657" sId="5">
    <nc r="E111">
      <v>26770</v>
    </nc>
  </rcc>
  <rcc rId="28658" sId="5">
    <nc r="E112">
      <v>5415</v>
    </nc>
  </rcc>
  <rcc rId="28659" sId="5">
    <nc r="E113">
      <v>19970</v>
    </nc>
  </rcc>
  <rcc rId="28660" sId="5">
    <nc r="E114">
      <v>11870</v>
    </nc>
  </rcc>
  <rcc rId="28661" sId="5">
    <nc r="E115">
      <v>47190</v>
    </nc>
  </rcc>
  <rcc rId="28662" sId="5">
    <nc r="E116">
      <v>36100</v>
    </nc>
  </rcc>
  <rcc rId="28663" sId="5">
    <nc r="E117">
      <v>96485</v>
    </nc>
  </rcc>
  <rcc rId="28664" sId="5">
    <nc r="E118">
      <v>40670</v>
    </nc>
  </rcc>
  <rcc rId="28665" sId="5">
    <nc r="E119">
      <v>2455</v>
    </nc>
  </rcc>
  <rcc rId="28666" sId="5">
    <nc r="E120">
      <v>87175</v>
    </nc>
  </rcc>
  <rfmt sheetId="5" sqref="E121">
    <dxf>
      <fill>
        <patternFill>
          <bgColor rgb="FFFFFF00"/>
        </patternFill>
      </fill>
    </dxf>
  </rfmt>
  <rcc rId="28667" sId="5">
    <nc r="E122">
      <v>15810</v>
    </nc>
  </rcc>
  <rcc rId="28668" sId="5">
    <nc r="E123">
      <v>5225</v>
    </nc>
  </rcc>
  <rcc rId="28669" sId="5">
    <nc r="E124">
      <v>8740</v>
    </nc>
  </rcc>
  <rcc rId="28670" sId="5">
    <nc r="E125">
      <v>10055</v>
    </nc>
  </rcc>
  <rcc rId="28671" sId="5">
    <nc r="E126">
      <v>31505</v>
    </nc>
  </rcc>
  <rcc rId="28672" sId="5">
    <nc r="E127">
      <v>61370</v>
    </nc>
  </rcc>
  <rcc rId="28673" sId="5">
    <nc r="E128">
      <v>9640</v>
    </nc>
  </rcc>
  <rcc rId="28674" sId="5">
    <nc r="E129">
      <v>15900</v>
    </nc>
  </rcc>
  <rcc rId="28675" sId="5">
    <nc r="E130">
      <v>12530</v>
    </nc>
  </rcc>
  <rcc rId="28676" sId="5">
    <nc r="E131">
      <v>8445</v>
    </nc>
  </rcc>
  <rcc rId="28677" sId="5">
    <nc r="E132">
      <v>9650</v>
    </nc>
  </rcc>
  <rcc rId="28678" sId="5">
    <nc r="E133">
      <v>19150</v>
    </nc>
  </rcc>
  <rcc rId="28679" sId="5">
    <nc r="E134">
      <v>18150</v>
    </nc>
  </rcc>
  <rcc rId="28680" sId="5">
    <nc r="E135">
      <v>31090</v>
    </nc>
  </rcc>
  <rcc rId="28681" sId="5">
    <nc r="E136">
      <v>59005</v>
    </nc>
  </rcc>
  <rcc rId="28682" sId="5">
    <nc r="E137">
      <v>29220</v>
    </nc>
  </rcc>
  <rcc rId="28683" sId="5">
    <nc r="E138">
      <v>29020</v>
    </nc>
  </rcc>
  <rcc rId="28684" sId="5">
    <nc r="E139">
      <v>40790</v>
    </nc>
  </rcc>
  <rcc rId="28685" sId="5">
    <nc r="E140">
      <v>19120</v>
    </nc>
  </rcc>
  <rcc rId="28686" sId="5">
    <nc r="E141">
      <v>9475</v>
    </nc>
  </rcc>
  <rcc rId="28687" sId="5">
    <nc r="E142">
      <v>27765</v>
    </nc>
  </rcc>
  <rcc rId="28688" sId="5">
    <nc r="E143">
      <v>41695</v>
    </nc>
  </rcc>
  <rcc rId="28689" sId="5">
    <nc r="E144">
      <v>57905</v>
    </nc>
  </rcc>
  <rcc rId="28690" sId="5">
    <nc r="E145">
      <v>10770</v>
    </nc>
  </rcc>
  <rcc rId="28691" sId="5">
    <nc r="E146">
      <v>12850</v>
    </nc>
  </rcc>
  <rcc rId="28692" sId="5">
    <nc r="E147">
      <v>30075</v>
    </nc>
  </rcc>
  <rcc rId="28693" sId="5">
    <nc r="E148">
      <v>13700</v>
    </nc>
  </rcc>
  <rcc rId="28694" sId="5">
    <nc r="E149">
      <v>40450</v>
    </nc>
  </rcc>
  <rcc rId="28695" sId="5">
    <nc r="E150">
      <v>39100</v>
    </nc>
  </rcc>
  <rcc rId="28696" sId="5">
    <nc r="E151">
      <v>44990</v>
    </nc>
  </rcc>
  <rcc rId="28697" sId="5">
    <nc r="E152">
      <v>23430</v>
    </nc>
  </rcc>
  <rcc rId="28698" sId="5">
    <nc r="E153">
      <v>1405</v>
    </nc>
  </rcc>
  <rcc rId="28699" sId="5">
    <nc r="E154">
      <v>29075</v>
    </nc>
  </rcc>
  <rcc rId="28700" sId="5">
    <nc r="E155">
      <v>77550</v>
    </nc>
  </rcc>
  <rcc rId="28701" sId="5">
    <nc r="E156">
      <v>25190</v>
    </nc>
  </rcc>
  <rcc rId="28702" sId="5">
    <nc r="E157">
      <v>36605</v>
    </nc>
  </rcc>
  <rcc rId="28703" sId="5">
    <nc r="E158">
      <v>4915</v>
    </nc>
  </rcc>
  <rcc rId="28704" sId="5">
    <nc r="E159">
      <v>7810</v>
    </nc>
  </rcc>
  <rcc rId="28705" sId="5">
    <nc r="E160">
      <v>14195</v>
    </nc>
  </rcc>
  <rcc rId="28706" sId="5">
    <nc r="E161">
      <v>92155</v>
    </nc>
  </rcc>
  <rcc rId="28707" sId="5">
    <nc r="E162">
      <v>74595</v>
    </nc>
  </rcc>
  <rcc rId="28708" sId="5">
    <nc r="E163">
      <v>20315</v>
    </nc>
  </rcc>
  <rcc rId="28709" sId="5">
    <nc r="E164">
      <v>46545</v>
    </nc>
  </rcc>
  <rcc rId="28710" sId="5">
    <oc r="G165">
      <f>17*190</f>
    </oc>
    <nc r="G165"/>
  </rcc>
  <rfmt sheetId="5" sqref="G165">
    <dxf>
      <fill>
        <patternFill>
          <bgColor theme="0"/>
        </patternFill>
      </fill>
    </dxf>
  </rfmt>
  <rcc rId="28711" sId="5">
    <oc r="O165" t="inlineStr">
      <is>
        <t>перерасчет</t>
      </is>
    </oc>
    <nc r="O165"/>
  </rcc>
  <rcmt sheetId="5" cell="G165" guid="{00000000-0000-0000-0000-000000000000}" action="delete" author="HP"/>
  <rcc rId="28712" sId="5">
    <nc r="E166">
      <v>23230</v>
    </nc>
  </rcc>
  <rcc rId="28713" sId="5">
    <nc r="E167">
      <v>1195</v>
    </nc>
  </rcc>
  <rcc rId="28714" sId="5">
    <nc r="E168">
      <v>13490</v>
    </nc>
  </rcc>
  <rcc rId="28715" sId="5">
    <nc r="E169">
      <v>12945</v>
    </nc>
  </rcc>
  <rcc rId="28716" sId="5">
    <nc r="E170">
      <v>10860</v>
    </nc>
  </rcc>
  <rcc rId="28717" sId="5">
    <nc r="E171">
      <v>70925</v>
    </nc>
  </rcc>
  <rcc rId="28718" sId="5">
    <nc r="E172">
      <v>40090</v>
    </nc>
  </rcc>
  <rcc rId="28719" sId="5">
    <nc r="E173">
      <v>19480</v>
    </nc>
  </rcc>
  <rcc rId="28720" sId="5">
    <nc r="E174">
      <v>10340</v>
    </nc>
  </rcc>
  <rcc rId="28721" sId="5">
    <nc r="E175">
      <v>52555</v>
    </nc>
  </rcc>
  <rcc rId="28722" sId="5">
    <nc r="E176">
      <v>45270</v>
    </nc>
  </rcc>
  <rcc rId="28723" sId="5">
    <nc r="E177">
      <v>33880</v>
    </nc>
  </rcc>
  <rcc rId="28724" sId="5">
    <nc r="E179">
      <v>49480</v>
    </nc>
  </rcc>
  <rcc rId="28725" sId="5">
    <nc r="E180">
      <v>39085</v>
    </nc>
  </rcc>
  <rcc rId="28726" sId="5">
    <nc r="E181">
      <v>10205</v>
    </nc>
  </rcc>
  <rcc rId="28727" sId="5">
    <nc r="E182">
      <v>9085</v>
    </nc>
  </rcc>
  <rcc rId="28728" sId="5">
    <nc r="E183">
      <v>31565</v>
    </nc>
  </rcc>
  <rcc rId="28729" sId="5">
    <nc r="E184">
      <v>23750</v>
    </nc>
  </rcc>
  <rcc rId="28730" sId="5">
    <nc r="E185">
      <v>10645</v>
    </nc>
  </rcc>
  <rcc rId="28731" sId="5">
    <nc r="E186">
      <v>18625</v>
    </nc>
  </rcc>
  <rcc rId="28732" sId="5">
    <nc r="E187">
      <v>40530</v>
    </nc>
  </rcc>
  <rcc rId="28733" sId="5">
    <nc r="E188">
      <v>13360</v>
    </nc>
  </rcc>
  <rcc rId="28734" sId="5">
    <nc r="E189">
      <v>123570</v>
    </nc>
  </rcc>
  <rcc rId="28735" sId="5">
    <nc r="E190">
      <v>7340</v>
    </nc>
  </rcc>
  <rcc rId="28736" sId="5">
    <nc r="E191">
      <v>25920</v>
    </nc>
  </rcc>
  <rcc rId="28737" sId="5">
    <nc r="E192">
      <v>33305</v>
    </nc>
  </rcc>
  <rcc rId="28738" sId="5">
    <nc r="E193">
      <v>26985</v>
    </nc>
  </rcc>
  <rcc rId="28739" sId="5">
    <nc r="E194">
      <v>10225</v>
    </nc>
  </rcc>
  <rcc rId="28740" sId="5">
    <nc r="E195">
      <v>10185</v>
    </nc>
  </rcc>
  <rcc rId="28741" sId="5">
    <nc r="E196">
      <v>22975</v>
    </nc>
  </rcc>
  <rcc rId="28742" sId="5">
    <nc r="E197">
      <v>9575</v>
    </nc>
  </rcc>
  <rcc rId="28743" sId="5">
    <nc r="E198">
      <v>17790</v>
    </nc>
  </rcc>
  <rcc rId="28744" sId="5">
    <nc r="E199">
      <v>16365</v>
    </nc>
  </rcc>
  <rcc rId="28745" sId="5">
    <nc r="E200">
      <v>23010</v>
    </nc>
  </rcc>
  <rcc rId="28746" sId="5">
    <nc r="E201">
      <v>15900</v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47" sId="4">
    <nc r="E7">
      <v>8155</v>
    </nc>
  </rcc>
  <rcc rId="28748" sId="4">
    <nc r="E8">
      <v>51535</v>
    </nc>
  </rcc>
  <rcc rId="28749" sId="4">
    <nc r="E9">
      <v>4950</v>
    </nc>
  </rcc>
  <rcc rId="28750" sId="4">
    <nc r="E10">
      <v>22275</v>
    </nc>
  </rcc>
  <rcc rId="28751" sId="4">
    <nc r="E11">
      <v>13545</v>
    </nc>
  </rcc>
  <rcc rId="28752" sId="4">
    <nc r="E12">
      <v>45750</v>
    </nc>
  </rcc>
  <rcc rId="28753" sId="4">
    <nc r="E13">
      <v>17350</v>
    </nc>
  </rcc>
  <rcc rId="28754" sId="4">
    <nc r="E14">
      <v>9445</v>
    </nc>
  </rcc>
  <rcc rId="28755" sId="4">
    <nc r="E15">
      <v>27005</v>
    </nc>
  </rcc>
  <rcc rId="28756" sId="4">
    <nc r="E16">
      <v>26355</v>
    </nc>
  </rcc>
  <rcc rId="28757" sId="4">
    <nc r="E17">
      <v>30025</v>
    </nc>
  </rcc>
  <rcc rId="28758" sId="4">
    <nc r="E18">
      <v>32265</v>
    </nc>
  </rcc>
  <rcc rId="28759" sId="4">
    <nc r="E19">
      <v>52885</v>
    </nc>
  </rcc>
  <rcc rId="28760" sId="4">
    <nc r="E20">
      <v>4135</v>
    </nc>
  </rcc>
  <rcc rId="28761" sId="4">
    <nc r="E21">
      <v>8570</v>
    </nc>
  </rcc>
  <rcc rId="28762" sId="4">
    <nc r="E22">
      <v>21750</v>
    </nc>
  </rcc>
  <rcc rId="28763" sId="4">
    <nc r="E23">
      <v>49090</v>
    </nc>
  </rcc>
  <rcc rId="28764" sId="4">
    <nc r="E24">
      <v>29480</v>
    </nc>
  </rcc>
  <rcc rId="28765" sId="4">
    <nc r="E25">
      <v>33930</v>
    </nc>
  </rcc>
  <rcc rId="28766" sId="4">
    <nc r="E26">
      <v>16745</v>
    </nc>
  </rcc>
  <rcc rId="28767" sId="4">
    <nc r="E27">
      <v>14890</v>
    </nc>
  </rcc>
  <rcc rId="28768" sId="4">
    <nc r="E28">
      <v>57620</v>
    </nc>
  </rcc>
  <rcc rId="28769" sId="4">
    <nc r="E29">
      <v>33870</v>
    </nc>
  </rcc>
  <rcc rId="28770" sId="4">
    <nc r="E31">
      <v>21285</v>
    </nc>
  </rcc>
  <rcc rId="28771" sId="4">
    <nc r="E32">
      <v>29020</v>
    </nc>
  </rcc>
  <rcc rId="28772" sId="4">
    <nc r="E33">
      <v>38145</v>
    </nc>
  </rcc>
  <rcc rId="28773" sId="4">
    <nc r="E34">
      <v>18475</v>
    </nc>
  </rcc>
  <rcc rId="28774" sId="4">
    <nc r="E35">
      <v>11725</v>
    </nc>
  </rcc>
  <rcc rId="28775" sId="4">
    <nc r="E36">
      <v>47560</v>
    </nc>
  </rcc>
  <rcc rId="28776" sId="4">
    <nc r="E37">
      <v>38600</v>
    </nc>
  </rcc>
  <rcc rId="28777" sId="4">
    <nc r="E38">
      <v>11730</v>
    </nc>
  </rcc>
  <rcc rId="28778" sId="4">
    <nc r="E39">
      <v>42365</v>
    </nc>
  </rcc>
  <rcc rId="28779" sId="4">
    <nc r="E40">
      <v>37335</v>
    </nc>
  </rcc>
  <rcc rId="28780" sId="4">
    <nc r="E41">
      <v>4295</v>
    </nc>
  </rcc>
  <rcc rId="28781" sId="4">
    <nc r="E42">
      <v>99240</v>
    </nc>
  </rcc>
  <rcc rId="28782" sId="4">
    <nc r="E43">
      <v>8875</v>
    </nc>
  </rcc>
  <rcc rId="28783" sId="4">
    <nc r="E44">
      <v>1685</v>
    </nc>
  </rcc>
  <rcc rId="28784" sId="4">
    <nc r="E45">
      <v>87140</v>
    </nc>
  </rcc>
  <rcc rId="28785" sId="4">
    <nc r="E46">
      <v>8620</v>
    </nc>
  </rcc>
  <rcc rId="28786" sId="4">
    <nc r="E47">
      <v>11045</v>
    </nc>
  </rcc>
  <rcc rId="28787" sId="4">
    <nc r="E48">
      <v>54760</v>
    </nc>
  </rcc>
  <rcc rId="28788" sId="4">
    <nc r="E49">
      <v>14290</v>
    </nc>
  </rcc>
  <rcc rId="28789" sId="4">
    <nc r="E50">
      <v>31795</v>
    </nc>
  </rcc>
  <rcc rId="28790" sId="4">
    <nc r="E51">
      <v>15210</v>
    </nc>
  </rcc>
  <rcc rId="28791" sId="4">
    <nc r="E52">
      <v>9715</v>
    </nc>
  </rcc>
  <rcc rId="28792" sId="4">
    <nc r="E53">
      <v>19560</v>
    </nc>
  </rcc>
  <rcc rId="28793" sId="4">
    <nc r="E54">
      <v>5885</v>
    </nc>
  </rcc>
  <rcc rId="28794" sId="4">
    <nc r="E55">
      <v>53280</v>
    </nc>
  </rcc>
  <rcc rId="28795" sId="4">
    <nc r="E56">
      <v>50905</v>
    </nc>
  </rcc>
  <rcc rId="28796" sId="4">
    <nc r="E57">
      <v>5595</v>
    </nc>
  </rcc>
  <rcc rId="28797" sId="4">
    <nc r="E58">
      <v>28595</v>
    </nc>
  </rcc>
  <rcc rId="28798" sId="4">
    <nc r="E59">
      <v>12595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99" sId="3">
    <nc r="E7">
      <v>13095</v>
    </nc>
  </rcc>
  <rcc rId="28800" sId="3">
    <nc r="E8">
      <v>645</v>
    </nc>
  </rcc>
  <rcc rId="28801" sId="3">
    <nc r="E9">
      <v>14920</v>
    </nc>
  </rcc>
  <rcc rId="28802" sId="3">
    <nc r="E10">
      <v>13475</v>
    </nc>
  </rcc>
  <rcc rId="28803" sId="3">
    <nc r="E11">
      <v>900</v>
    </nc>
  </rcc>
  <rcc rId="28804" sId="3">
    <nc r="E12">
      <v>28700</v>
    </nc>
  </rcc>
  <rcc rId="28805" sId="3">
    <nc r="E13">
      <v>10650</v>
    </nc>
  </rcc>
  <rcc rId="28806" sId="3">
    <nc r="E14">
      <v>17995</v>
    </nc>
  </rcc>
  <rcc rId="28807" sId="3">
    <nc r="E15">
      <v>3435</v>
    </nc>
  </rcc>
  <rcc rId="28808" sId="3">
    <nc r="E16">
      <v>17190</v>
    </nc>
  </rcc>
  <rcc rId="28809" sId="3">
    <nc r="E17">
      <v>39885</v>
    </nc>
  </rcc>
  <rcc rId="28810" sId="3">
    <nc r="E18">
      <v>15020</v>
    </nc>
  </rcc>
  <rcc rId="28811" sId="3">
    <nc r="E19">
      <v>152725</v>
    </nc>
  </rcc>
  <rcc rId="28812" sId="3">
    <nc r="E20">
      <v>5995</v>
    </nc>
  </rcc>
  <rcc rId="28813" sId="3">
    <nc r="E21">
      <v>13000</v>
    </nc>
  </rcc>
  <rcc rId="28814" sId="3">
    <nc r="E22">
      <v>12955</v>
    </nc>
  </rcc>
  <rcc rId="28815" sId="3">
    <nc r="E23">
      <v>38040</v>
    </nc>
  </rcc>
  <rcc rId="28816" sId="3">
    <nc r="E24">
      <v>53415</v>
    </nc>
  </rcc>
  <rcc rId="28817" sId="3">
    <nc r="E25">
      <v>11825</v>
    </nc>
  </rcc>
  <rcc rId="28818" sId="3">
    <nc r="E26">
      <v>15</v>
    </nc>
  </rcc>
  <rcc rId="28819" sId="3">
    <nc r="E27">
      <v>30755</v>
    </nc>
  </rcc>
  <rcc rId="28820" sId="3">
    <nc r="E28">
      <v>31210</v>
    </nc>
  </rcc>
  <rcc rId="28821" sId="3">
    <nc r="E29">
      <v>31615</v>
    </nc>
  </rcc>
  <rcc rId="28822" sId="3">
    <nc r="E30">
      <v>30015</v>
    </nc>
  </rcc>
  <rcc rId="28823" sId="3">
    <nc r="E31">
      <v>46820</v>
    </nc>
  </rcc>
  <rcc rId="28824" sId="2">
    <nc r="E6">
      <v>1040</v>
    </nc>
  </rcc>
  <rcc rId="28825" sId="2">
    <nc r="E7">
      <v>22865</v>
    </nc>
  </rcc>
  <rcc rId="28826" sId="2">
    <nc r="E8">
      <v>20035</v>
    </nc>
  </rcc>
  <rcc rId="28827" sId="2">
    <nc r="E9">
      <v>24085</v>
    </nc>
  </rcc>
  <rcc rId="28828" sId="2">
    <nc r="E10">
      <v>110585</v>
    </nc>
  </rcc>
  <rcc rId="28829" sId="2">
    <nc r="E11">
      <v>26605</v>
    </nc>
  </rcc>
  <rcc rId="28830" sId="2">
    <nc r="E12">
      <v>20170</v>
    </nc>
  </rcc>
  <rcc rId="28831" sId="2">
    <nc r="E13">
      <v>29880</v>
    </nc>
  </rcc>
  <rcc rId="28832" sId="2">
    <nc r="E14">
      <v>21100</v>
    </nc>
  </rcc>
  <rcc rId="28833" sId="2">
    <nc r="E15">
      <v>39875</v>
    </nc>
  </rcc>
  <rcc rId="28834" sId="2">
    <nc r="E16">
      <v>43375</v>
    </nc>
  </rcc>
  <rcc rId="28835" sId="2">
    <nc r="E17">
      <v>33410</v>
    </nc>
  </rcc>
  <rcc rId="28836" sId="2">
    <nc r="E18">
      <v>16245</v>
    </nc>
  </rcc>
  <rcc rId="28837" sId="2">
    <nc r="E19">
      <v>2510</v>
    </nc>
  </rcc>
  <rcc rId="28838" sId="2">
    <nc r="E20">
      <v>2355</v>
    </nc>
  </rcc>
  <rcc rId="28839" sId="2">
    <nc r="E21">
      <v>27850</v>
    </nc>
  </rcc>
  <rcc rId="28840" sId="2">
    <nc r="E22">
      <v>6975</v>
    </nc>
  </rcc>
  <rcc rId="28841" sId="2">
    <nc r="E23">
      <v>615</v>
    </nc>
  </rcc>
  <rcc rId="28842" sId="2">
    <nc r="E24">
      <v>7855</v>
    </nc>
  </rcc>
  <rcc rId="28843" sId="2">
    <nc r="E25">
      <v>14060</v>
    </nc>
  </rcc>
  <rcc rId="28844" sId="2">
    <nc r="E26">
      <v>12905</v>
    </nc>
  </rcc>
  <rcc rId="28845" sId="2">
    <nc r="E27">
      <v>49600</v>
    </nc>
  </rcc>
  <rcc rId="28846" sId="2">
    <nc r="E28">
      <v>11950</v>
    </nc>
  </rcc>
  <rcc rId="28847" sId="2">
    <nc r="E29">
      <v>62430</v>
    </nc>
  </rcc>
  <rcc rId="28848" sId="2">
    <nc r="E30">
      <v>7965</v>
    </nc>
  </rcc>
  <rcc rId="28849" sId="2">
    <nc r="E31">
      <v>2410</v>
    </nc>
  </rcc>
  <rcc rId="28850" sId="2">
    <nc r="E32">
      <v>25240</v>
    </nc>
  </rcc>
  <rcc rId="28851" sId="2">
    <nc r="E34">
      <v>47180</v>
    </nc>
  </rcc>
  <rcc rId="28852" sId="2">
    <nc r="E35">
      <v>55920</v>
    </nc>
  </rcc>
  <rcc rId="28853" sId="2">
    <nc r="E36">
      <v>13960</v>
    </nc>
  </rcc>
  <rcc rId="28854" sId="2">
    <nc r="E37">
      <v>35505</v>
    </nc>
  </rcc>
  <rcc rId="28855" sId="2">
    <nc r="E38">
      <v>41180</v>
    </nc>
  </rcc>
  <rcc rId="28856" sId="2">
    <nc r="E39">
      <v>30785</v>
    </nc>
  </rcc>
  <rcc rId="28857" sId="2">
    <nc r="E40">
      <v>29220</v>
    </nc>
  </rcc>
  <rcc rId="28858" sId="2">
    <nc r="E41">
      <v>30745</v>
    </nc>
  </rcc>
  <rcc rId="28859" sId="2">
    <nc r="E42">
      <v>31085</v>
    </nc>
  </rcc>
  <rcc rId="28860" sId="2">
    <nc r="E43">
      <v>5895</v>
    </nc>
  </rcc>
  <rcc rId="28861" sId="2">
    <nc r="E44">
      <v>33260</v>
    </nc>
  </rcc>
  <rcc rId="28862" sId="2">
    <nc r="E45">
      <v>22730</v>
    </nc>
  </rcc>
  <rcc rId="28863" sId="2">
    <nc r="E46">
      <v>41720</v>
    </nc>
  </rcc>
  <rcc rId="28864" sId="2">
    <nc r="E47">
      <v>52295</v>
    </nc>
  </rcc>
  <rcc rId="28865" sId="2">
    <nc r="E48">
      <v>41715</v>
    </nc>
  </rcc>
  <rcc rId="28866" sId="2">
    <nc r="E49">
      <v>88880</v>
    </nc>
  </rcc>
  <rcc rId="28867" sId="2">
    <nc r="E50">
      <v>77100</v>
    </nc>
  </rcc>
  <rcc rId="28868" sId="2">
    <nc r="E51">
      <v>9500</v>
    </nc>
  </rcc>
  <rcc rId="28869" sId="2">
    <nc r="E52">
      <v>11250</v>
    </nc>
  </rcc>
  <rcc rId="28870" sId="2">
    <nc r="E53">
      <v>20485</v>
    </nc>
  </rcc>
  <rcc rId="28871" sId="2">
    <nc r="E54">
      <v>11235</v>
    </nc>
  </rcc>
  <rcc rId="28872" sId="2">
    <nc r="E55">
      <v>44685</v>
    </nc>
  </rcc>
  <rcc rId="28873" sId="2">
    <nc r="E56">
      <v>10925</v>
    </nc>
  </rcc>
  <rcc rId="28874" sId="2">
    <nc r="E58">
      <v>23145</v>
    </nc>
  </rcc>
  <rcc rId="28875" sId="2">
    <nc r="E59">
      <v>22735</v>
    </nc>
  </rcc>
  <rcc rId="28876" sId="2">
    <nc r="E60">
      <v>13150</v>
    </nc>
  </rcc>
  <rcc rId="28877" sId="2">
    <oc r="G57">
      <f>6*239</f>
    </oc>
    <nc r="G57"/>
  </rcc>
  <rcc rId="28878" sId="2">
    <oc r="M57" t="inlineStr">
      <is>
        <t>перерасчет</t>
      </is>
    </oc>
    <nc r="M57"/>
  </rcc>
  <rfmt sheetId="2" sqref="G57">
    <dxf>
      <fill>
        <patternFill>
          <bgColor theme="0"/>
        </patternFill>
      </fill>
    </dxf>
  </rfmt>
  <rcc rId="28879" sId="2">
    <nc r="E61">
      <v>70315</v>
    </nc>
  </rcc>
  <rcc rId="28880" sId="2">
    <nc r="E62">
      <v>13845</v>
    </nc>
  </rcc>
  <rcc rId="28881" sId="2">
    <nc r="E63">
      <v>2125</v>
    </nc>
  </rcc>
  <rcc rId="28882" sId="2">
    <nc r="E64">
      <v>20295</v>
    </nc>
  </rcc>
  <rcc rId="28883" sId="2">
    <nc r="E65">
      <v>65330</v>
    </nc>
  </rcc>
  <rcc rId="28884" sId="2">
    <nc r="E66">
      <v>30120</v>
    </nc>
  </rcc>
  <rcc rId="28885" sId="2">
    <nc r="E67">
      <v>7680</v>
    </nc>
  </rcc>
  <rcc rId="28886" sId="2">
    <nc r="E68">
      <v>26615</v>
    </nc>
  </rcc>
  <rcc rId="28887" sId="2">
    <nc r="E69">
      <v>54775</v>
    </nc>
  </rcc>
  <rcc rId="28888" sId="2">
    <nc r="E70">
      <v>86170</v>
    </nc>
  </rcc>
  <rcc rId="28889" sId="2">
    <nc r="E71">
      <v>36590</v>
    </nc>
  </rcc>
  <rcc rId="28890" sId="2">
    <nc r="E72">
      <v>5775</v>
    </nc>
  </rcc>
  <rcc rId="28891" sId="2">
    <nc r="E73">
      <v>56160</v>
    </nc>
  </rcc>
  <rcc rId="28892" sId="2">
    <nc r="E74">
      <v>9435</v>
    </nc>
  </rcc>
  <rcc rId="28893" sId="2">
    <nc r="E75">
      <v>270</v>
    </nc>
  </rcc>
  <rcc rId="28894" sId="2">
    <nc r="E76">
      <v>25935</v>
    </nc>
  </rcc>
  <rcc rId="28895" sId="2">
    <nc r="E77">
      <v>18045</v>
    </nc>
  </rcc>
  <rcc rId="28896" sId="2">
    <nc r="E78">
      <v>36400</v>
    </nc>
  </rcc>
  <rcc rId="28897" sId="2">
    <nc r="E79">
      <v>7695</v>
    </nc>
  </rcc>
  <rcc rId="28898" sId="2">
    <nc r="E80">
      <v>28215</v>
    </nc>
  </rcc>
  <rcc rId="28899" sId="2">
    <nc r="E81">
      <v>10135</v>
    </nc>
  </rcc>
  <rcc rId="28900" sId="2">
    <nc r="E83">
      <v>7685</v>
    </nc>
  </rcc>
  <rcc rId="28901" sId="2">
    <nc r="E84">
      <v>12190</v>
    </nc>
  </rcc>
  <rcc rId="28902" sId="2">
    <nc r="E85">
      <v>9410</v>
    </nc>
  </rcc>
  <rcc rId="28903" sId="2">
    <nc r="E86">
      <v>36980</v>
    </nc>
  </rcc>
  <rcc rId="28904" sId="2">
    <nc r="E87">
      <v>35565</v>
    </nc>
  </rcc>
  <rcc rId="28905" sId="2">
    <nc r="E88">
      <v>18860</v>
    </nc>
  </rcc>
  <rcc rId="28906" sId="2">
    <nc r="E89">
      <v>67730</v>
    </nc>
  </rcc>
  <rcc rId="28907" sId="2">
    <nc r="E90">
      <v>60555</v>
    </nc>
  </rcc>
  <rcc rId="28908" sId="2">
    <nc r="E91">
      <v>13265</v>
    </nc>
  </rcc>
  <rcc rId="28909" sId="2">
    <nc r="E92">
      <v>12380</v>
    </nc>
  </rcc>
  <rcc rId="28910" sId="2">
    <oc r="G92">
      <v>11220</v>
    </oc>
    <nc r="G92"/>
  </rcc>
  <rcc rId="28911" sId="2">
    <nc r="E93">
      <v>700</v>
    </nc>
  </rcc>
  <rcc rId="28912" sId="2">
    <nc r="E94">
      <v>36465</v>
    </nc>
  </rcc>
  <rcc rId="28913" sId="2">
    <nc r="E95">
      <v>13765</v>
    </nc>
  </rcc>
  <rcc rId="28914" sId="2">
    <nc r="E96">
      <v>41315</v>
    </nc>
  </rcc>
  <rcc rId="28915" sId="2">
    <nc r="E97">
      <v>24690</v>
    </nc>
  </rcc>
  <rcc rId="28916" sId="2">
    <nc r="E98">
      <v>10340</v>
    </nc>
  </rcc>
  <rcc rId="28917" sId="2">
    <nc r="E99">
      <v>12455</v>
    </nc>
  </rcc>
  <rcc rId="28918" sId="2">
    <nc r="E100">
      <v>4885</v>
    </nc>
  </rcc>
  <rcc rId="28919" sId="2">
    <nc r="E101">
      <v>13490</v>
    </nc>
  </rcc>
  <rcc rId="28920" sId="2">
    <nc r="E102">
      <v>52130</v>
    </nc>
  </rcc>
  <rcc rId="28921" sId="2">
    <nc r="E103">
      <v>6420</v>
    </nc>
  </rcc>
  <rcc rId="28922" sId="2">
    <nc r="E104">
      <v>22215</v>
    </nc>
  </rcc>
  <rcc rId="28923" sId="2">
    <nc r="E105">
      <v>20775</v>
    </nc>
  </rcc>
  <rcc rId="28924" sId="2">
    <nc r="E106">
      <v>90585</v>
    </nc>
  </rcc>
  <rcc rId="28925" sId="2">
    <nc r="E107">
      <v>11055</v>
    </nc>
  </rcc>
  <rcc rId="28926" sId="2">
    <nc r="E108">
      <v>30050</v>
    </nc>
  </rcc>
  <rcc rId="28927" sId="2">
    <nc r="E109">
      <v>20495</v>
    </nc>
  </rcc>
  <rcc rId="28928" sId="2">
    <nc r="E110">
      <v>10200</v>
    </nc>
  </rcc>
  <rcc rId="28929" sId="2">
    <nc r="E111">
      <v>23815</v>
    </nc>
  </rcc>
  <rcc rId="28930" sId="2">
    <nc r="E112">
      <v>16775</v>
    </nc>
  </rcc>
  <rcc rId="28931" sId="2">
    <nc r="E113">
      <v>56395</v>
    </nc>
  </rcc>
  <rcc rId="28932" sId="2">
    <nc r="E114">
      <v>15505</v>
    </nc>
  </rcc>
  <rcc rId="28933" sId="2">
    <nc r="E115">
      <v>48225</v>
    </nc>
  </rcc>
  <rcc rId="28934" sId="2">
    <nc r="E116">
      <v>20695</v>
    </nc>
  </rcc>
  <rcc rId="28935" sId="2">
    <nc r="E117">
      <v>8235</v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36" sId="3">
    <oc r="E16">
      <v>17190</v>
    </oc>
    <nc r="E16">
      <v>77190</v>
    </nc>
  </rcc>
  <rfmt sheetId="3" sqref="E31">
    <dxf>
      <fill>
        <patternFill patternType="solid">
          <bgColor rgb="FFFFFF00"/>
        </patternFill>
      </fill>
    </dxf>
  </rfmt>
  <rfmt sheetId="3" sqref="E27">
    <dxf>
      <fill>
        <patternFill patternType="solid">
          <bgColor rgb="FFFFFF00"/>
        </patternFill>
      </fill>
    </dxf>
  </rfmt>
  <rfmt sheetId="3" sqref="E16">
    <dxf>
      <fill>
        <patternFill patternType="solid">
          <bgColor rgb="FFFFFF00"/>
        </patternFill>
      </fill>
    </dxf>
  </rfmt>
  <rfmt sheetId="4" sqref="E56">
    <dxf>
      <fill>
        <patternFill>
          <bgColor rgb="FFFFFF00"/>
        </patternFill>
      </fill>
    </dxf>
  </rfmt>
  <rfmt sheetId="4" sqref="E56">
    <dxf>
      <fill>
        <patternFill>
          <bgColor theme="0"/>
        </patternFill>
      </fill>
    </dxf>
  </rfmt>
  <rcc rId="28937" sId="5">
    <nc r="E121">
      <v>83645</v>
    </nc>
  </rcc>
  <rfmt sheetId="16" sqref="E12">
    <dxf>
      <fill>
        <patternFill>
          <bgColor theme="0"/>
        </patternFill>
      </fill>
    </dxf>
  </rfmt>
  <rcc rId="28938" sId="16">
    <nc r="E12">
      <v>16362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6">
    <dxf>
      <fill>
        <patternFill>
          <bgColor theme="0"/>
        </patternFill>
      </fill>
    </dxf>
  </rfmt>
  <rfmt sheetId="3" sqref="E27">
    <dxf>
      <fill>
        <patternFill>
          <bgColor theme="0"/>
        </patternFill>
      </fill>
    </dxf>
  </rfmt>
  <rcc rId="28939" sId="3">
    <oc r="E31">
      <v>46820</v>
    </oc>
    <nc r="E31">
      <v>63820</v>
    </nc>
  </rcc>
  <rfmt sheetId="3" sqref="E31">
    <dxf>
      <fill>
        <patternFill>
          <bgColor theme="0"/>
        </patternFill>
      </fill>
    </dxf>
  </rfmt>
  <rcc rId="28940" sId="5">
    <oc r="E121">
      <v>83645</v>
    </oc>
    <nc r="E121">
      <v>83865</v>
    </nc>
  </rcc>
  <rfmt sheetId="5" sqref="E121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53" sId="13" numFmtId="4">
    <oc r="D5">
      <v>4333.66</v>
    </oc>
    <nc r="D5">
      <v>4453.5200000000004</v>
    </nc>
  </rcc>
  <rcc rId="28954" sId="13">
    <oc r="E5">
      <f>105.04+7.65</f>
    </oc>
    <nc r="E5"/>
  </rcc>
  <rcc rId="28955" sId="13">
    <oc r="G5">
      <v>160.12</v>
    </oc>
    <nc r="G5"/>
  </rcc>
  <rcc rId="28956" sId="13">
    <oc r="E6">
      <f>E7*0.051</f>
    </oc>
    <nc r="E6">
      <f>E7*0.087</f>
    </nc>
  </rcc>
  <rcc rId="28957" sId="13">
    <oc r="F6">
      <f>F7*0.051</f>
    </oc>
    <nc r="F6">
      <f>F7*0.087</f>
    </nc>
  </rcc>
  <rcc rId="28958" sId="13">
    <oc r="G6">
      <f>G7*0.051</f>
    </oc>
    <nc r="G6">
      <f>G7*0.087</f>
    </nc>
  </rcc>
  <rcc rId="28959" sId="13">
    <oc r="E7">
      <f>1958-F7</f>
    </oc>
    <nc r="E7">
      <f>1388-F7</f>
    </nc>
  </rcc>
  <rcc rId="28960" sId="13">
    <oc r="F7">
      <f>142*3.23</f>
    </oc>
    <nc r="F7">
      <f>150*3.23</f>
    </nc>
  </rcc>
  <rcc rId="28961" sId="13">
    <oc r="F8">
      <f>142*4.33</f>
    </oc>
    <nc r="F8">
      <f>150*4.33</f>
    </nc>
  </rcc>
  <rcc rId="28962" sId="13" numFmtId="4">
    <oc r="E8">
      <v>1884</v>
    </oc>
    <nc r="E8">
      <v>1989</v>
    </nc>
  </rcc>
  <rcc rId="28963" sId="12">
    <oc r="H21">
      <f>I13-H19-H20</f>
    </oc>
    <nc r="H21">
      <f>H19-H20</f>
    </nc>
  </rcc>
  <rfmt sheetId="12" sqref="J19" start="0" length="0">
    <dxf>
      <numFmt numFmtId="35" formatCode="_-* #,##0.00\ _₽_-;\-* #,##0.00\ _₽_-;_-* &quot;-&quot;??\ _₽_-;_-@_-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76" sId="16">
    <nc r="G16" t="inlineStr">
      <is>
        <t>&gt;8093</t>
      </is>
    </nc>
  </rcc>
  <rfmt sheetId="16" sqref="G16" start="0" length="2147483647">
    <dxf>
      <font>
        <sz val="9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89" sId="13">
    <oc r="E7">
      <f>1388-F7</f>
    </oc>
    <nc r="E7">
      <f>1392-F7</f>
    </nc>
  </rcc>
  <rcc rId="28990" sId="13" numFmtId="4">
    <oc r="E8">
      <v>1989</v>
    </oc>
    <nc r="E8">
      <v>1985</v>
    </nc>
  </rcc>
  <rcc rId="28991" sId="13" numFmtId="4">
    <oc r="D8">
      <v>267950</v>
    </oc>
    <nc r="D8">
      <v>272053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H22" start="0" length="0">
    <dxf>
      <numFmt numFmtId="35" formatCode="_-* #,##0.00\ _₽_-;\-* #,##0.00\ _₽_-;_-* &quot;-&quot;??\ _₽_-;_-@_-"/>
    </dxf>
  </rfmt>
  <rcc rId="29004" sId="13" numFmtId="4">
    <oc r="D8">
      <v>272053</v>
    </oc>
    <nc r="D8">
      <v>272153</v>
    </nc>
  </rcc>
  <rcc rId="29005" sId="13">
    <oc r="E7">
      <f>1392-F7</f>
    </oc>
    <nc r="E7">
      <f>1491-F7</f>
    </nc>
  </rcc>
  <rcc rId="29006" sId="13" numFmtId="4">
    <oc r="E8">
      <v>1985</v>
    </oc>
    <nc r="E8">
      <v>1984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19" sId="13" numFmtId="4">
    <oc r="D5">
      <v>4453.5200000000004</v>
    </oc>
    <nc r="D5">
      <v>4463.5200000000004</v>
    </nc>
  </rcc>
  <rfmt sheetId="13" sqref="I6" start="0" length="0">
    <dxf>
      <numFmt numFmtId="2" formatCode="0.00"/>
    </dxf>
  </rfmt>
  <rcc rId="29020" sId="13">
    <oc r="E6">
      <f>E7*0.087</f>
    </oc>
    <nc r="E6">
      <f>E7*0.0873</f>
    </nc>
  </rcc>
  <rcc rId="29021" sId="13">
    <oc r="F6">
      <f>F7*0.087</f>
    </oc>
    <nc r="F6">
      <f>F7*0.0873</f>
    </nc>
  </rcc>
  <rcc rId="29022" sId="13" odxf="1" dxf="1">
    <oc r="G6">
      <f>G7*0.087</f>
    </oc>
    <nc r="G6">
      <f>G7*0.0873</f>
    </nc>
    <odxf>
      <numFmt numFmtId="2" formatCode="0.00"/>
    </odxf>
    <ndxf>
      <numFmt numFmtId="172" formatCode="0.0"/>
    </ndxf>
  </rcc>
  <rcc rId="29023" sId="13" numFmtId="4">
    <oc r="D8">
      <v>272153</v>
    </oc>
    <nc r="D8">
      <v>271953</v>
    </nc>
  </rcc>
  <rcc rId="29024" sId="13" numFmtId="4">
    <oc r="E8">
      <v>1984</v>
    </oc>
    <nc r="E8">
      <v>1785</v>
    </nc>
  </rcc>
  <rcc rId="29025" sId="13" numFmtId="4">
    <oc r="G9">
      <v>76.97</v>
    </oc>
    <nc r="G9">
      <f>G7+G8</f>
    </nc>
  </rcc>
  <rcc rId="29026" sId="13" numFmtId="4">
    <oc r="E7">
      <f>1491-F7</f>
    </oc>
    <nc r="E7">
      <v>1007</v>
    </nc>
  </rcc>
  <rcc rId="29027" sId="12">
    <oc r="H19">
      <f>SUM(H15:H18)</f>
    </oc>
    <nc r="H19">
      <f>SUM(H15:H18)</f>
    </nc>
  </rcc>
  <rcc rId="29028" sId="13">
    <oc r="E10">
      <f>'Норматив ээ'!H19</f>
    </oc>
    <nc r="E10">
      <f>'Норматив ээ'!H19-F10</f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6" sId="1">
    <oc r="A2" t="inlineStr">
      <is>
        <t>по потреблению электроэнергии за период с  23.11.2022г. по  19.12.2022г.</t>
      </is>
    </oc>
    <nc r="A2" t="inlineStr">
      <is>
        <t>по потреблению электроэнергии за период с  20.12.2022г. по  23.01.2023г.</t>
      </is>
    </nc>
  </rcc>
  <rcc rId="20887" sId="1">
    <oc r="C8">
      <v>6579</v>
    </oc>
    <nc r="C8">
      <v>6639</v>
    </nc>
  </rcc>
  <rcc rId="20888" sId="1">
    <oc r="C9">
      <v>2701</v>
    </oc>
    <nc r="C9">
      <v>2733</v>
    </nc>
  </rcc>
  <rcc rId="20889" sId="1">
    <oc r="C10">
      <v>13201</v>
    </oc>
    <nc r="C10">
      <v>13372</v>
    </nc>
  </rcc>
  <rcc rId="20890" sId="1">
    <oc r="C11">
      <v>17227</v>
    </oc>
    <nc r="C11">
      <v>17486</v>
    </nc>
  </rcc>
  <rcc rId="20891" sId="1">
    <oc r="C12">
      <v>7055</v>
    </oc>
    <nc r="C12">
      <v>7142</v>
    </nc>
  </rcc>
  <rcc rId="20892" sId="1">
    <oc r="D8">
      <v>6639</v>
    </oc>
    <nc r="D8"/>
  </rcc>
  <rcc rId="20893" sId="1">
    <oc r="D9">
      <v>2733</v>
    </oc>
    <nc r="D9"/>
  </rcc>
  <rcc rId="20894" sId="1">
    <oc r="D10">
      <v>13372</v>
    </oc>
    <nc r="D10"/>
  </rcc>
  <rcc rId="20895" sId="1">
    <oc r="D11">
      <v>17486</v>
    </oc>
    <nc r="D11"/>
  </rcc>
  <rcc rId="20896" sId="1">
    <oc r="D12">
      <v>7142</v>
    </oc>
    <nc r="D12"/>
  </rcc>
  <rcc rId="20897" sId="1">
    <oc r="C14">
      <v>6475</v>
    </oc>
    <nc r="C14">
      <v>6534</v>
    </nc>
  </rcc>
  <rcc rId="20898" sId="1">
    <oc r="C15">
      <v>4661</v>
    </oc>
    <nc r="C15">
      <v>4708</v>
    </nc>
  </rcc>
  <rcc rId="20899" sId="1">
    <oc r="C16">
      <v>3764</v>
    </oc>
    <nc r="C16">
      <v>3833</v>
    </nc>
  </rcc>
  <rcc rId="20900" sId="1">
    <oc r="C17">
      <v>6800</v>
    </oc>
    <nc r="C17">
      <v>6902</v>
    </nc>
  </rcc>
  <rcc rId="20901" sId="1">
    <oc r="C18">
      <v>5792</v>
    </oc>
    <nc r="C18">
      <v>5815</v>
    </nc>
  </rcc>
  <rcc rId="20902" sId="1">
    <oc r="D14">
      <v>6534</v>
    </oc>
    <nc r="D14"/>
  </rcc>
  <rcc rId="20903" sId="1">
    <oc r="D15">
      <v>4708</v>
    </oc>
    <nc r="D15"/>
  </rcc>
  <rcc rId="20904" sId="1">
    <oc r="D16">
      <v>3833</v>
    </oc>
    <nc r="D16"/>
  </rcc>
  <rcc rId="20905" sId="1">
    <oc r="D17">
      <v>6902</v>
    </oc>
    <nc r="D17"/>
  </rcc>
  <rcc rId="20906" sId="1">
    <oc r="D18">
      <v>5815</v>
    </oc>
    <nc r="D18"/>
  </rcc>
  <rcc rId="20907" sId="1">
    <oc r="C20">
      <v>10937</v>
    </oc>
    <nc r="C20">
      <v>11044</v>
    </nc>
  </rcc>
  <rcc rId="20908" sId="1">
    <oc r="C21">
      <v>3061</v>
    </oc>
    <nc r="C21">
      <v>3092</v>
    </nc>
  </rcc>
  <rcc rId="20909" sId="1">
    <oc r="C22">
      <v>9349</v>
    </oc>
    <nc r="C22">
      <v>9497</v>
    </nc>
  </rcc>
  <rcc rId="20910" sId="1">
    <oc r="C23">
      <v>11435</v>
    </oc>
    <nc r="C23">
      <v>11606</v>
    </nc>
  </rcc>
  <rcc rId="20911" sId="1">
    <oc r="C24">
      <v>12434</v>
    </oc>
    <nc r="C24">
      <v>12571</v>
    </nc>
  </rcc>
  <rcc rId="20912" sId="1">
    <oc r="D20">
      <v>11044</v>
    </oc>
    <nc r="D20"/>
  </rcc>
  <rcc rId="20913" sId="1">
    <oc r="D21">
      <v>3092</v>
    </oc>
    <nc r="D21"/>
  </rcc>
  <rcc rId="20914" sId="1">
    <oc r="D22">
      <v>9497</v>
    </oc>
    <nc r="D22"/>
  </rcc>
  <rcc rId="20915" sId="1">
    <oc r="D23">
      <v>11606</v>
    </oc>
    <nc r="D23"/>
  </rcc>
  <rcc rId="20916" sId="1">
    <oc r="D24">
      <v>12571</v>
    </oc>
    <nc r="D24"/>
  </rcc>
  <rcc rId="20917" sId="1">
    <oc r="C40">
      <v>3716</v>
    </oc>
    <nc r="C40">
      <v>3768</v>
    </nc>
  </rcc>
  <rcc rId="20918" sId="1">
    <oc r="C41">
      <v>3480</v>
    </oc>
    <nc r="C41">
      <v>3520</v>
    </nc>
  </rcc>
  <rcc rId="20919" sId="1">
    <oc r="C43">
      <v>16953</v>
    </oc>
    <nc r="C43">
      <v>17551</v>
    </nc>
  </rcc>
  <rcc rId="20920" sId="1">
    <oc r="C44">
      <v>12273</v>
    </oc>
    <nc r="C44">
      <v>12331</v>
    </nc>
  </rcc>
  <rfmt sheetId="1" sqref="C45" start="0" length="0">
    <dxf/>
  </rfmt>
  <rcc rId="20921" sId="1">
    <oc r="C46">
      <v>14299</v>
    </oc>
    <nc r="C46">
      <v>14418</v>
    </nc>
  </rcc>
  <rcc rId="20922" sId="1">
    <oc r="C47">
      <v>2324</v>
    </oc>
    <nc r="C47">
      <v>2350</v>
    </nc>
  </rcc>
  <rcc rId="20923" sId="1">
    <oc r="C48">
      <v>25575</v>
    </oc>
    <nc r="C48">
      <v>25932</v>
    </nc>
  </rcc>
  <rcc rId="20924" sId="1">
    <oc r="C49">
      <v>21253</v>
    </oc>
    <nc r="C49">
      <v>21527</v>
    </nc>
  </rcc>
  <rcc rId="20925" sId="1">
    <oc r="C50">
      <v>9678</v>
    </oc>
    <nc r="C50">
      <v>9796</v>
    </nc>
  </rcc>
  <rcc rId="20926" sId="1">
    <oc r="D40">
      <v>3768</v>
    </oc>
    <nc r="D40"/>
  </rcc>
  <rcc rId="20927" sId="1">
    <oc r="D41">
      <v>3520</v>
    </oc>
    <nc r="D41"/>
  </rcc>
  <rcc rId="20928" sId="1">
    <oc r="D43">
      <v>17551</v>
    </oc>
    <nc r="D43"/>
  </rcc>
  <rcc rId="20929" sId="1">
    <oc r="D44">
      <v>12331</v>
    </oc>
    <nc r="D44"/>
  </rcc>
  <rcc rId="20930" sId="1">
    <oc r="D46">
      <v>14418</v>
    </oc>
    <nc r="D46"/>
  </rcc>
  <rcc rId="20931" sId="1">
    <oc r="D47">
      <v>2350</v>
    </oc>
    <nc r="D47"/>
  </rcc>
  <rcc rId="20932" sId="1">
    <oc r="D48">
      <v>25932</v>
    </oc>
    <nc r="D48"/>
  </rcc>
  <rcc rId="20933" sId="1">
    <oc r="D49">
      <v>21527</v>
    </oc>
    <nc r="D49"/>
  </rcc>
  <rcc rId="20934" sId="1">
    <oc r="D50">
      <v>9796</v>
    </oc>
    <nc r="D50"/>
  </rcc>
  <rcc rId="20935" sId="1">
    <oc r="C56">
      <v>11222</v>
    </oc>
    <nc r="C56">
      <v>11394</v>
    </nc>
  </rcc>
  <rcc rId="20936" sId="1">
    <oc r="C57">
      <v>6501</v>
    </oc>
    <nc r="C57">
      <v>6594</v>
    </nc>
  </rcc>
  <rcc rId="20937" sId="1">
    <oc r="C58">
      <v>1322</v>
    </oc>
    <nc r="C58">
      <v>1334</v>
    </nc>
  </rcc>
  <rcc rId="20938" sId="1">
    <oc r="D56">
      <v>11394</v>
    </oc>
    <nc r="D56"/>
  </rcc>
  <rcc rId="20939" sId="1">
    <oc r="D57">
      <v>6594</v>
    </oc>
    <nc r="D57"/>
  </rcc>
  <rcc rId="20940" sId="1">
    <oc r="D58">
      <v>1334</v>
    </oc>
    <nc r="D58"/>
  </rcc>
  <rcc rId="20941" sId="2">
    <oc r="E2" t="inlineStr">
      <is>
        <t>Декабрь</t>
      </is>
    </oc>
    <nc r="E2" t="inlineStr">
      <is>
        <t>Январь</t>
      </is>
    </nc>
  </rcc>
  <rcc rId="20942" sId="2">
    <oc r="D6">
      <v>835</v>
    </oc>
    <nc r="D6">
      <v>895</v>
    </nc>
  </rcc>
  <rcc rId="20943" sId="2">
    <oc r="D7">
      <v>22075</v>
    </oc>
    <nc r="D7">
      <v>22180</v>
    </nc>
  </rcc>
  <rcc rId="20944" sId="2">
    <oc r="D8">
      <v>19180</v>
    </oc>
    <nc r="D8">
      <v>19275</v>
    </nc>
  </rcc>
  <rcc rId="20945" sId="2">
    <oc r="D9">
      <v>23005</v>
    </oc>
    <nc r="D9">
      <v>23155</v>
    </nc>
  </rcc>
  <rcc rId="20946" sId="2">
    <oc r="D10">
      <v>106000</v>
    </oc>
    <nc r="D10">
      <v>106745</v>
    </nc>
  </rcc>
  <rcc rId="20947" sId="2">
    <oc r="D11">
      <v>25650</v>
    </oc>
    <nc r="D11">
      <v>25795</v>
    </nc>
  </rcc>
  <rcc rId="20948" sId="2">
    <oc r="D12">
      <v>19655</v>
    </oc>
    <nc r="D12">
      <v>19740</v>
    </nc>
  </rcc>
  <rcc rId="20949" sId="2">
    <oc r="D13">
      <v>26040</v>
    </oc>
    <nc r="D13">
      <v>26665</v>
    </nc>
  </rcc>
  <rcc rId="20950" sId="2">
    <oc r="D14">
      <v>20065</v>
    </oc>
    <nc r="D14">
      <v>20205</v>
    </nc>
  </rcc>
  <rcc rId="20951" sId="2">
    <oc r="D15">
      <v>38425</v>
    </oc>
    <nc r="D15">
      <v>38560</v>
    </nc>
  </rcc>
  <rcc rId="20952" sId="2">
    <oc r="D16">
      <v>43165</v>
    </oc>
    <nc r="D16">
      <v>43195</v>
    </nc>
  </rcc>
  <rcc rId="20953" sId="2">
    <oc r="D17">
      <v>31165</v>
    </oc>
    <nc r="D17">
      <v>31460</v>
    </nc>
  </rcc>
  <rcc rId="20954" sId="2">
    <oc r="D18">
      <v>14955</v>
    </oc>
    <nc r="D18">
      <v>15115</v>
    </nc>
  </rcc>
  <rcc rId="20955" sId="2">
    <oc r="D19">
      <v>2095</v>
    </oc>
    <nc r="D19">
      <v>2145</v>
    </nc>
  </rcc>
  <rcc rId="20956" sId="2">
    <oc r="D20">
      <v>1745</v>
    </oc>
    <nc r="D20">
      <v>1825</v>
    </nc>
  </rcc>
  <rcc rId="20957" sId="2">
    <oc r="D21">
      <v>25115</v>
    </oc>
    <nc r="D21">
      <v>25490</v>
    </nc>
  </rcc>
  <rcc rId="20958" sId="2">
    <oc r="D22">
      <v>5935</v>
    </oc>
    <nc r="D22">
      <v>6050</v>
    </nc>
  </rcc>
  <rcc rId="20959" sId="2">
    <oc r="D23">
      <v>10</v>
    </oc>
    <nc r="D23">
      <v>20</v>
    </nc>
  </rcc>
  <rcc rId="20960" sId="2">
    <oc r="D24">
      <v>6540</v>
    </oc>
    <nc r="D24">
      <v>6715</v>
    </nc>
  </rcc>
  <rcc rId="20961" sId="2">
    <oc r="D25">
      <v>13175</v>
    </oc>
    <nc r="D25">
      <v>13315</v>
    </nc>
  </rcc>
  <rcc rId="20962" sId="2">
    <oc r="D26">
      <v>11645</v>
    </oc>
    <nc r="D26">
      <v>11800</v>
    </nc>
  </rcc>
  <rcc rId="20963" sId="2">
    <oc r="D27">
      <v>48520</v>
    </oc>
    <nc r="D27">
      <v>48680</v>
    </nc>
  </rcc>
  <rcc rId="20964" sId="2">
    <oc r="D28">
      <v>11215</v>
    </oc>
    <nc r="D28">
      <v>11295</v>
    </nc>
  </rcc>
  <rcc rId="20965" sId="2">
    <oc r="D29">
      <v>52890</v>
    </oc>
    <nc r="D29">
      <v>54530</v>
    </nc>
  </rcc>
  <rcc rId="20966" sId="2">
    <oc r="D30">
      <v>6785</v>
    </oc>
    <nc r="D30">
      <v>6930</v>
    </nc>
  </rcc>
  <rcc rId="20967" sId="2">
    <oc r="D31">
      <v>2185</v>
    </oc>
    <nc r="D31">
      <v>2220</v>
    </nc>
  </rcc>
  <rcc rId="20968" sId="2">
    <oc r="D32">
      <v>24425</v>
    </oc>
    <nc r="D32">
      <v>24535</v>
    </nc>
  </rcc>
  <rcc rId="20969" sId="2">
    <oc r="D33">
      <v>119650</v>
    </oc>
    <nc r="D33">
      <v>120005</v>
    </nc>
  </rcc>
  <rcc rId="20970" sId="2">
    <oc r="D34">
      <v>44885</v>
    </oc>
    <nc r="D34">
      <v>45155</v>
    </nc>
  </rcc>
  <rcc rId="20971" sId="2">
    <oc r="D35">
      <v>55070</v>
    </oc>
    <nc r="D35">
      <v>55140</v>
    </nc>
  </rcc>
  <rcc rId="20972" sId="2">
    <oc r="D36">
      <v>13020</v>
    </oc>
    <nc r="D36">
      <v>13125</v>
    </nc>
  </rcc>
  <rcc rId="20973" sId="2">
    <oc r="D37">
      <v>33825</v>
    </oc>
    <nc r="D37">
      <v>34075</v>
    </nc>
  </rcc>
  <rcc rId="20974" sId="2">
    <oc r="D38">
      <v>37975</v>
    </oc>
    <nc r="D38">
      <v>38395</v>
    </nc>
  </rcc>
  <rcc rId="20975" sId="2">
    <oc r="D39">
      <v>29040</v>
    </oc>
    <nc r="D39">
      <v>29285</v>
    </nc>
  </rcc>
  <rcc rId="20976" sId="2">
    <oc r="D40">
      <v>27780</v>
    </oc>
    <nc r="D40">
      <v>27970</v>
    </nc>
  </rcc>
  <rcc rId="20977" sId="2">
    <oc r="D41">
      <v>29050</v>
    </oc>
    <nc r="D41">
      <v>29290</v>
    </nc>
  </rcc>
  <rcc rId="20978" sId="2">
    <oc r="D42">
      <v>30260</v>
    </oc>
    <nc r="D42">
      <v>30390</v>
    </nc>
  </rcc>
  <rcc rId="20979" sId="2">
    <oc r="D43">
      <v>4880</v>
    </oc>
    <nc r="D43">
      <v>5035</v>
    </nc>
  </rcc>
  <rcc rId="20980" sId="2">
    <oc r="D44">
      <v>31520</v>
    </oc>
    <nc r="D44">
      <v>31770</v>
    </nc>
  </rcc>
  <rcc rId="20981" sId="2">
    <oc r="D45">
      <v>20280</v>
    </oc>
    <nc r="D45">
      <v>20605</v>
    </nc>
  </rcc>
  <rcc rId="20982" sId="2">
    <oc r="D46">
      <v>39485</v>
    </oc>
    <nc r="D46">
      <v>39840</v>
    </nc>
  </rcc>
  <rcc rId="20983" sId="2">
    <oc r="D47">
      <v>50495</v>
    </oc>
    <nc r="D47">
      <v>50740</v>
    </nc>
  </rcc>
  <rcc rId="20984" sId="2">
    <oc r="D48">
      <v>41000</v>
    </oc>
    <nc r="D48">
      <v>41055</v>
    </nc>
  </rcc>
  <rcc rId="20985" sId="2">
    <oc r="D49">
      <v>87270</v>
    </oc>
    <nc r="D49">
      <v>87480</v>
    </nc>
  </rcc>
  <rcc rId="20986" sId="2">
    <oc r="D50">
      <v>72590</v>
    </oc>
    <nc r="D50">
      <v>73220</v>
    </nc>
  </rcc>
  <rcc rId="20987" sId="2">
    <oc r="D51">
      <v>8610</v>
    </oc>
    <nc r="D51">
      <v>8735</v>
    </nc>
  </rcc>
  <rcc rId="20988" sId="2">
    <oc r="D52">
      <v>10580</v>
    </oc>
    <nc r="D52">
      <v>10675</v>
    </nc>
  </rcc>
  <rcc rId="20989" sId="2">
    <oc r="D53">
      <v>19005</v>
    </oc>
    <nc r="D53">
      <v>19210</v>
    </nc>
  </rcc>
  <rcc rId="20990" sId="2">
    <oc r="D55">
      <v>43990</v>
    </oc>
    <nc r="D55">
      <v>44105</v>
    </nc>
  </rcc>
  <rcc rId="20991" sId="2">
    <oc r="D56">
      <v>10305</v>
    </oc>
    <nc r="D56">
      <v>10390</v>
    </nc>
  </rcc>
  <rcc rId="20992" sId="2">
    <oc r="D58">
      <v>22085</v>
    </oc>
    <nc r="D58">
      <v>22255</v>
    </nc>
  </rcc>
  <rcc rId="20993" sId="2">
    <oc r="D59">
      <v>21580</v>
    </oc>
    <nc r="D59">
      <v>21725</v>
    </nc>
  </rcc>
  <rcc rId="20994" sId="2">
    <oc r="D60">
      <v>12295</v>
    </oc>
    <nc r="D60">
      <v>12430</v>
    </nc>
  </rcc>
  <rcc rId="20995" sId="2">
    <oc r="D61">
      <v>69100</v>
    </oc>
    <nc r="D61">
      <v>69275</v>
    </nc>
  </rcc>
  <rcc rId="20996" sId="2">
    <oc r="D62">
      <v>12615</v>
    </oc>
    <nc r="D62">
      <v>12805</v>
    </nc>
  </rcc>
  <rcc rId="20997" sId="2">
    <oc r="D63">
      <v>2095</v>
    </oc>
    <nc r="D63">
      <v>2100</v>
    </nc>
  </rcc>
  <rcc rId="20998" sId="2">
    <oc r="D64">
      <v>19665</v>
    </oc>
    <nc r="D64">
      <v>19760</v>
    </nc>
  </rcc>
  <rcc rId="20999" sId="2">
    <oc r="D65">
      <v>61775</v>
    </oc>
    <nc r="D65">
      <v>62275</v>
    </nc>
  </rcc>
  <rcc rId="21000" sId="2">
    <oc r="D66">
      <v>28805</v>
    </oc>
    <nc r="D66">
      <v>29035</v>
    </nc>
  </rcc>
  <rcc rId="21001" sId="2">
    <oc r="D67">
      <v>7155</v>
    </oc>
    <nc r="D67">
      <v>7225</v>
    </nc>
  </rcc>
  <rcc rId="21002" sId="2">
    <oc r="D68">
      <v>25365</v>
    </oc>
    <nc r="D68">
      <v>25515</v>
    </nc>
  </rcc>
  <rcc rId="21003" sId="2">
    <oc r="D69">
      <v>53190</v>
    </oc>
    <nc r="D69">
      <v>53460</v>
    </nc>
  </rcc>
  <rcc rId="21004" sId="2">
    <oc r="D70">
      <v>83890</v>
    </oc>
    <nc r="D70">
      <v>84320</v>
    </nc>
  </rcc>
  <rcc rId="21005" sId="2" odxf="1" dxf="1">
    <oc r="D71">
      <v>35325</v>
    </oc>
    <nc r="D71">
      <v>35905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21006" sId="2">
    <oc r="D72">
      <v>4075</v>
    </oc>
    <nc r="D72">
      <v>4400</v>
    </nc>
  </rcc>
  <rcc rId="21007" sId="2">
    <oc r="D73">
      <v>52430</v>
    </oc>
    <nc r="D73">
      <v>52885</v>
    </nc>
  </rcc>
  <rcc rId="21008" sId="2">
    <oc r="D74">
      <v>9095</v>
    </oc>
    <nc r="D74">
      <v>9125</v>
    </nc>
  </rcc>
  <rcc rId="21009" sId="2">
    <oc r="D76">
      <v>24975</v>
    </oc>
    <nc r="D76">
      <v>25090</v>
    </nc>
  </rcc>
  <rcc rId="21010" sId="2">
    <oc r="D77">
      <v>15855</v>
    </oc>
    <nc r="D77">
      <v>16215</v>
    </nc>
  </rcc>
  <rcc rId="21011" sId="2">
    <oc r="D78">
      <v>34495</v>
    </oc>
    <nc r="D78">
      <v>34820</v>
    </nc>
  </rcc>
  <rcc rId="21012" sId="2">
    <oc r="D79">
      <v>6930</v>
    </oc>
    <nc r="D79">
      <v>7055</v>
    </nc>
  </rcc>
  <rcc rId="21013" sId="2">
    <oc r="D80">
      <v>27630</v>
    </oc>
    <nc r="D80">
      <v>27655</v>
    </nc>
  </rcc>
  <rcc rId="21014" sId="2">
    <oc r="D81">
      <v>9085</v>
    </oc>
    <nc r="D81">
      <v>9235</v>
    </nc>
  </rcc>
  <rcc rId="21015" sId="2">
    <oc r="D83">
      <v>7055</v>
    </oc>
    <nc r="D83">
      <v>7125</v>
    </nc>
  </rcc>
  <rcc rId="21016" sId="2">
    <oc r="D84">
      <v>11235</v>
    </oc>
    <nc r="D84">
      <v>11365</v>
    </nc>
  </rcc>
  <rcc rId="21017" sId="2">
    <oc r="D85">
      <v>8455</v>
    </oc>
    <nc r="D85">
      <v>8600</v>
    </nc>
  </rcc>
  <rcc rId="21018" sId="2">
    <oc r="D86">
      <v>33805</v>
    </oc>
    <nc r="D86">
      <v>34300</v>
    </nc>
  </rcc>
  <rcc rId="21019" sId="2">
    <oc r="D87">
      <v>34765</v>
    </oc>
    <nc r="D87">
      <v>34865</v>
    </nc>
  </rcc>
  <rcc rId="21020" sId="2">
    <oc r="D88">
      <v>18255</v>
    </oc>
    <nc r="D88">
      <v>18340</v>
    </nc>
  </rcc>
  <rcc rId="21021" sId="2">
    <oc r="D89">
      <v>66555</v>
    </oc>
    <nc r="D89">
      <v>66735</v>
    </nc>
  </rcc>
  <rcc rId="21022" sId="2">
    <oc r="D90">
      <v>58765</v>
    </oc>
    <nc r="D90">
      <v>59005</v>
    </nc>
  </rcc>
  <rcc rId="21023" sId="2">
    <oc r="D91">
      <v>11945</v>
    </oc>
    <nc r="D91">
      <v>12115</v>
    </nc>
  </rcc>
  <rcc rId="21024" sId="2">
    <oc r="D92">
      <v>11585</v>
    </oc>
    <nc r="D92">
      <v>11715</v>
    </nc>
  </rcc>
  <rcc rId="21025" sId="2">
    <oc r="D94">
      <v>34790</v>
    </oc>
    <nc r="D94">
      <v>35030</v>
    </nc>
  </rcc>
  <rcc rId="21026" sId="2">
    <oc r="D95">
      <v>12955</v>
    </oc>
    <nc r="D95">
      <v>13145</v>
    </nc>
  </rcc>
  <rcc rId="21027" sId="2">
    <oc r="D96">
      <v>40300</v>
    </oc>
    <nc r="D96">
      <v>40445</v>
    </nc>
  </rcc>
  <rcc rId="21028" sId="2">
    <oc r="D97">
      <v>24000</v>
    </oc>
    <nc r="D97">
      <v>24115</v>
    </nc>
  </rcc>
  <rcc rId="21029" sId="2">
    <oc r="D98">
      <v>8750</v>
    </oc>
    <nc r="D98">
      <v>8965</v>
    </nc>
  </rcc>
  <rcc rId="21030" sId="2">
    <oc r="D99">
      <v>11960</v>
    </oc>
    <nc r="D99">
      <v>12020</v>
    </nc>
  </rcc>
  <rcc rId="21031" sId="2">
    <oc r="D100">
      <v>4035</v>
    </oc>
    <nc r="D100">
      <v>4160</v>
    </nc>
  </rcc>
  <rcc rId="21032" sId="2">
    <oc r="D101">
      <v>12335</v>
    </oc>
    <nc r="D101">
      <v>12495</v>
    </nc>
  </rcc>
  <rcc rId="21033" sId="2">
    <oc r="D102">
      <v>50635</v>
    </oc>
    <nc r="D102">
      <v>50850</v>
    </nc>
  </rcc>
  <rcc rId="21034" sId="2">
    <oc r="D103">
      <v>6035</v>
    </oc>
    <nc r="D103">
      <v>6095</v>
    </nc>
  </rcc>
  <rcc rId="21035" sId="2">
    <oc r="D104">
      <v>20870</v>
    </oc>
    <nc r="D104">
      <v>21030</v>
    </nc>
  </rcc>
  <rcc rId="21036" sId="2">
    <oc r="D105">
      <v>20315</v>
    </oc>
    <nc r="D105">
      <v>20375</v>
    </nc>
  </rcc>
  <rcc rId="21037" sId="2">
    <oc r="D106">
      <v>87295</v>
    </oc>
    <nc r="D106">
      <v>87730</v>
    </nc>
  </rcc>
  <rcc rId="21038" sId="2">
    <oc r="D108">
      <v>28435</v>
    </oc>
    <nc r="D108">
      <v>28725</v>
    </nc>
  </rcc>
  <rcc rId="21039" sId="2">
    <oc r="D109">
      <v>18395</v>
    </oc>
    <nc r="D109">
      <v>18620</v>
    </nc>
  </rcc>
  <rcc rId="21040" sId="2">
    <oc r="D110">
      <v>8605</v>
    </oc>
    <nc r="D110">
      <v>8890</v>
    </nc>
  </rcc>
  <rcc rId="21041" sId="2">
    <oc r="D111">
      <v>23020</v>
    </oc>
    <nc r="D111">
      <v>23125</v>
    </nc>
  </rcc>
  <rcc rId="21042" sId="2">
    <oc r="D112">
      <v>16710</v>
    </oc>
    <nc r="D112">
      <v>16715</v>
    </nc>
  </rcc>
  <rcc rId="21043" sId="2">
    <oc r="D113">
      <v>55070</v>
    </oc>
    <nc r="D113">
      <v>55240</v>
    </nc>
  </rcc>
  <rcc rId="21044" sId="2">
    <oc r="D114">
      <v>14650</v>
    </oc>
    <nc r="D114">
      <v>14760</v>
    </nc>
  </rcc>
  <rcc rId="21045" sId="2">
    <oc r="D115">
      <v>47320</v>
    </oc>
    <nc r="D115">
      <v>47425</v>
    </nc>
  </rcc>
  <rcc rId="21046" sId="2">
    <oc r="D116">
      <v>19735</v>
    </oc>
    <nc r="D116">
      <v>19875</v>
    </nc>
  </rcc>
  <rcc rId="21047" sId="2">
    <oc r="D117">
      <v>7470</v>
    </oc>
    <nc r="D117">
      <v>7565</v>
    </nc>
  </rcc>
  <rcc rId="21048" sId="2">
    <oc r="E6">
      <v>895</v>
    </oc>
    <nc r="E6"/>
  </rcc>
  <rcc rId="21049" sId="2">
    <oc r="E7">
      <v>22180</v>
    </oc>
    <nc r="E7"/>
  </rcc>
  <rcc rId="21050" sId="2">
    <oc r="E8">
      <v>19275</v>
    </oc>
    <nc r="E8"/>
  </rcc>
  <rcc rId="21051" sId="2">
    <oc r="E9">
      <v>23155</v>
    </oc>
    <nc r="E9"/>
  </rcc>
  <rcc rId="21052" sId="2">
    <oc r="E10">
      <v>106745</v>
    </oc>
    <nc r="E10"/>
  </rcc>
  <rcc rId="21053" sId="2">
    <oc r="E11">
      <v>25795</v>
    </oc>
    <nc r="E11"/>
  </rcc>
  <rcc rId="21054" sId="2">
    <oc r="E12">
      <v>19740</v>
    </oc>
    <nc r="E12"/>
  </rcc>
  <rcc rId="21055" sId="2">
    <oc r="E13">
      <v>26665</v>
    </oc>
    <nc r="E13"/>
  </rcc>
  <rcc rId="21056" sId="2">
    <oc r="E14">
      <v>20205</v>
    </oc>
    <nc r="E14"/>
  </rcc>
  <rcc rId="21057" sId="2">
    <oc r="E15">
      <v>38560</v>
    </oc>
    <nc r="E15"/>
  </rcc>
  <rcc rId="21058" sId="2">
    <oc r="E16">
      <v>43195</v>
    </oc>
    <nc r="E16"/>
  </rcc>
  <rcc rId="21059" sId="2">
    <oc r="E17">
      <v>31460</v>
    </oc>
    <nc r="E17"/>
  </rcc>
  <rcc rId="21060" sId="2">
    <oc r="E18">
      <v>15115</v>
    </oc>
    <nc r="E18"/>
  </rcc>
  <rcc rId="21061" sId="2">
    <oc r="E19">
      <v>2145</v>
    </oc>
    <nc r="E19"/>
  </rcc>
  <rcc rId="21062" sId="2">
    <oc r="E20">
      <v>1825</v>
    </oc>
    <nc r="E20"/>
  </rcc>
  <rcc rId="21063" sId="2">
    <oc r="E21">
      <v>25490</v>
    </oc>
    <nc r="E21"/>
  </rcc>
  <rcc rId="21064" sId="2">
    <oc r="E22">
      <v>6050</v>
    </oc>
    <nc r="E22"/>
  </rcc>
  <rcc rId="21065" sId="2">
    <oc r="E23">
      <v>20</v>
    </oc>
    <nc r="E23"/>
  </rcc>
  <rcc rId="21066" sId="2">
    <oc r="E24">
      <v>6715</v>
    </oc>
    <nc r="E24"/>
  </rcc>
  <rcc rId="21067" sId="2">
    <oc r="E25">
      <v>13315</v>
    </oc>
    <nc r="E25"/>
  </rcc>
  <rcc rId="21068" sId="2">
    <oc r="E26">
      <v>11800</v>
    </oc>
    <nc r="E26"/>
  </rcc>
  <rcc rId="21069" sId="2">
    <oc r="E27">
      <v>48680</v>
    </oc>
    <nc r="E27"/>
  </rcc>
  <rcc rId="21070" sId="2">
    <oc r="E28">
      <v>11295</v>
    </oc>
    <nc r="E28"/>
  </rcc>
  <rcc rId="21071" sId="2">
    <oc r="E29">
      <v>54530</v>
    </oc>
    <nc r="E29"/>
  </rcc>
  <rcc rId="21072" sId="2">
    <oc r="E30">
      <v>6930</v>
    </oc>
    <nc r="E30"/>
  </rcc>
  <rcc rId="21073" sId="2">
    <oc r="E31">
      <v>2220</v>
    </oc>
    <nc r="E31"/>
  </rcc>
  <rcc rId="21074" sId="2">
    <oc r="E32">
      <v>24535</v>
    </oc>
    <nc r="E32"/>
  </rcc>
  <rcc rId="21075" sId="2">
    <oc r="E33">
      <v>120005</v>
    </oc>
    <nc r="E33"/>
  </rcc>
  <rcc rId="21076" sId="2">
    <oc r="E34">
      <v>45155</v>
    </oc>
    <nc r="E34"/>
  </rcc>
  <rcc rId="21077" sId="2">
    <oc r="E35">
      <v>55140</v>
    </oc>
    <nc r="E35"/>
  </rcc>
  <rcc rId="21078" sId="2">
    <oc r="E36">
      <v>13125</v>
    </oc>
    <nc r="E36"/>
  </rcc>
  <rcc rId="21079" sId="2">
    <oc r="E37">
      <v>34075</v>
    </oc>
    <nc r="E37"/>
  </rcc>
  <rcc rId="21080" sId="2">
    <oc r="E38">
      <v>38395</v>
    </oc>
    <nc r="E38"/>
  </rcc>
  <rcc rId="21081" sId="2">
    <oc r="E39">
      <v>29285</v>
    </oc>
    <nc r="E39"/>
  </rcc>
  <rcc rId="21082" sId="2">
    <oc r="E40">
      <v>27970</v>
    </oc>
    <nc r="E40"/>
  </rcc>
  <rcc rId="21083" sId="2">
    <oc r="E41">
      <v>29290</v>
    </oc>
    <nc r="E41"/>
  </rcc>
  <rcc rId="21084" sId="2">
    <oc r="E42">
      <v>30390</v>
    </oc>
    <nc r="E42"/>
  </rcc>
  <rcc rId="21085" sId="2">
    <oc r="E43">
      <v>5035</v>
    </oc>
    <nc r="E43"/>
  </rcc>
  <rcc rId="21086" sId="2">
    <oc r="E44">
      <v>31770</v>
    </oc>
    <nc r="E44"/>
  </rcc>
  <rcc rId="21087" sId="2">
    <oc r="E45">
      <v>20605</v>
    </oc>
    <nc r="E45"/>
  </rcc>
  <rcc rId="21088" sId="2">
    <oc r="E46">
      <v>39840</v>
    </oc>
    <nc r="E46"/>
  </rcc>
  <rcc rId="21089" sId="2">
    <oc r="E47">
      <v>50740</v>
    </oc>
    <nc r="E47"/>
  </rcc>
  <rcc rId="21090" sId="2">
    <oc r="E48">
      <v>41055</v>
    </oc>
    <nc r="E48"/>
  </rcc>
  <rcc rId="21091" sId="2">
    <oc r="E49">
      <v>87480</v>
    </oc>
    <nc r="E49"/>
  </rcc>
  <rcc rId="21092" sId="2">
    <oc r="E50">
      <v>73220</v>
    </oc>
    <nc r="E50"/>
  </rcc>
  <rcc rId="21093" sId="2">
    <oc r="E51">
      <v>8735</v>
    </oc>
    <nc r="E51"/>
  </rcc>
  <rcc rId="21094" sId="2">
    <oc r="E52">
      <v>10675</v>
    </oc>
    <nc r="E52"/>
  </rcc>
  <rcc rId="21095" sId="2">
    <oc r="E53">
      <v>19210</v>
    </oc>
    <nc r="E53"/>
  </rcc>
  <rcc rId="21096" sId="2">
    <oc r="E54">
      <v>10445</v>
    </oc>
    <nc r="E54"/>
  </rcc>
  <rcc rId="21097" sId="2">
    <oc r="E55">
      <v>44105</v>
    </oc>
    <nc r="E55"/>
  </rcc>
  <rcc rId="21098" sId="2">
    <oc r="E56">
      <v>10390</v>
    </oc>
    <nc r="E56"/>
  </rcc>
  <rcc rId="21099" sId="2">
    <oc r="E57">
      <v>83670</v>
    </oc>
    <nc r="E57"/>
  </rcc>
  <rcc rId="21100" sId="2">
    <oc r="E58">
      <v>22255</v>
    </oc>
    <nc r="E58"/>
  </rcc>
  <rcc rId="21101" sId="2">
    <oc r="E59">
      <v>21725</v>
    </oc>
    <nc r="E59"/>
  </rcc>
  <rcc rId="21102" sId="2">
    <oc r="E60">
      <v>12430</v>
    </oc>
    <nc r="E60"/>
  </rcc>
  <rcc rId="21103" sId="2">
    <oc r="E61">
      <v>69275</v>
    </oc>
    <nc r="E61"/>
  </rcc>
  <rcc rId="21104" sId="2">
    <oc r="E62">
      <v>12805</v>
    </oc>
    <nc r="E62"/>
  </rcc>
  <rcc rId="21105" sId="2">
    <oc r="E63">
      <v>2100</v>
    </oc>
    <nc r="E63"/>
  </rcc>
  <rcc rId="21106" sId="2">
    <oc r="E64">
      <v>19760</v>
    </oc>
    <nc r="E64"/>
  </rcc>
  <rcc rId="21107" sId="2">
    <oc r="E65">
      <v>62275</v>
    </oc>
    <nc r="E65"/>
  </rcc>
  <rcc rId="21108" sId="2">
    <oc r="E66">
      <v>29035</v>
    </oc>
    <nc r="E66"/>
  </rcc>
  <rcc rId="21109" sId="2">
    <oc r="E67">
      <v>7225</v>
    </oc>
    <nc r="E67"/>
  </rcc>
  <rcc rId="21110" sId="2">
    <oc r="E68">
      <v>25515</v>
    </oc>
    <nc r="E68"/>
  </rcc>
  <rcc rId="21111" sId="2">
    <oc r="E69">
      <v>53460</v>
    </oc>
    <nc r="E69"/>
  </rcc>
  <rcc rId="21112" sId="2">
    <oc r="E70">
      <v>84320</v>
    </oc>
    <nc r="E70"/>
  </rcc>
  <rcc rId="21113" sId="2">
    <oc r="E71">
      <v>35905</v>
    </oc>
    <nc r="E71"/>
  </rcc>
  <rcc rId="21114" sId="2">
    <oc r="E72">
      <v>4400</v>
    </oc>
    <nc r="E72"/>
  </rcc>
  <rcc rId="21115" sId="2">
    <oc r="E73">
      <v>52885</v>
    </oc>
    <nc r="E73"/>
  </rcc>
  <rcc rId="21116" sId="2">
    <oc r="E74">
      <v>9125</v>
    </oc>
    <nc r="E74"/>
  </rcc>
  <rcc rId="21117" sId="2">
    <oc r="E75">
      <v>270</v>
    </oc>
    <nc r="E75"/>
  </rcc>
  <rcc rId="21118" sId="2">
    <oc r="E76">
      <v>25090</v>
    </oc>
    <nc r="E76"/>
  </rcc>
  <rcc rId="21119" sId="2">
    <oc r="E77">
      <v>16215</v>
    </oc>
    <nc r="E77"/>
  </rcc>
  <rcc rId="21120" sId="2">
    <oc r="E78">
      <v>34820</v>
    </oc>
    <nc r="E78"/>
  </rcc>
  <rcc rId="21121" sId="2">
    <oc r="E79">
      <v>7055</v>
    </oc>
    <nc r="E79"/>
  </rcc>
  <rcc rId="21122" sId="2">
    <oc r="E80">
      <v>27655</v>
    </oc>
    <nc r="E80"/>
  </rcc>
  <rcc rId="21123" sId="2">
    <oc r="E81">
      <v>9235</v>
    </oc>
    <nc r="E81"/>
  </rcc>
  <rcc rId="21124" sId="2">
    <oc r="E83">
      <v>7125</v>
    </oc>
    <nc r="E83"/>
  </rcc>
  <rcc rId="21125" sId="2">
    <oc r="E84">
      <v>11365</v>
    </oc>
    <nc r="E84"/>
  </rcc>
  <rcc rId="21126" sId="2">
    <oc r="E85">
      <v>8600</v>
    </oc>
    <nc r="E85"/>
  </rcc>
  <rcc rId="21127" sId="2">
    <oc r="E86">
      <v>34300</v>
    </oc>
    <nc r="E86"/>
  </rcc>
  <rcc rId="21128" sId="2">
    <oc r="E87">
      <v>34865</v>
    </oc>
    <nc r="E87"/>
  </rcc>
  <rcc rId="21129" sId="2">
    <oc r="E88">
      <v>18340</v>
    </oc>
    <nc r="E88"/>
  </rcc>
  <rcc rId="21130" sId="2">
    <oc r="E89">
      <v>66735</v>
    </oc>
    <nc r="E89"/>
  </rcc>
  <rcc rId="21131" sId="2">
    <oc r="E90">
      <v>59005</v>
    </oc>
    <nc r="E90"/>
  </rcc>
  <rcc rId="21132" sId="2">
    <oc r="E91">
      <v>12115</v>
    </oc>
    <nc r="E91"/>
  </rcc>
  <rcc rId="21133" sId="2">
    <oc r="E92">
      <v>11715</v>
    </oc>
    <nc r="E92"/>
  </rcc>
  <rcc rId="21134" sId="2">
    <oc r="E93">
      <v>655</v>
    </oc>
    <nc r="E93"/>
  </rcc>
  <rcc rId="21135" sId="2">
    <oc r="E94">
      <v>35030</v>
    </oc>
    <nc r="E94"/>
  </rcc>
  <rcc rId="21136" sId="2">
    <oc r="E95">
      <v>13145</v>
    </oc>
    <nc r="E95"/>
  </rcc>
  <rcc rId="21137" sId="2">
    <oc r="E96">
      <v>40445</v>
    </oc>
    <nc r="E96"/>
  </rcc>
  <rcc rId="21138" sId="2">
    <oc r="E97">
      <v>24115</v>
    </oc>
    <nc r="E97"/>
  </rcc>
  <rcc rId="21139" sId="2">
    <oc r="E98">
      <v>8965</v>
    </oc>
    <nc r="E98"/>
  </rcc>
  <rcc rId="21140" sId="2">
    <oc r="E99">
      <v>12020</v>
    </oc>
    <nc r="E99"/>
  </rcc>
  <rcc rId="21141" sId="2">
    <oc r="E100">
      <v>4160</v>
    </oc>
    <nc r="E100"/>
  </rcc>
  <rcc rId="21142" sId="2">
    <oc r="E101">
      <v>12495</v>
    </oc>
    <nc r="E101"/>
  </rcc>
  <rcc rId="21143" sId="2">
    <oc r="E102">
      <v>50850</v>
    </oc>
    <nc r="E102"/>
  </rcc>
  <rcc rId="21144" sId="2">
    <oc r="E103">
      <v>6095</v>
    </oc>
    <nc r="E103"/>
  </rcc>
  <rcc rId="21145" sId="2">
    <oc r="E104">
      <v>21030</v>
    </oc>
    <nc r="E104"/>
  </rcc>
  <rcc rId="21146" sId="2">
    <oc r="E105">
      <v>20375</v>
    </oc>
    <nc r="E105"/>
  </rcc>
  <rcc rId="21147" sId="2">
    <oc r="E106">
      <v>87730</v>
    </oc>
    <nc r="E106"/>
  </rcc>
  <rcc rId="21148" sId="2">
    <oc r="E107">
      <v>11055</v>
    </oc>
    <nc r="E107"/>
  </rcc>
  <rcc rId="21149" sId="2">
    <oc r="E108">
      <v>28725</v>
    </oc>
    <nc r="E108"/>
  </rcc>
  <rcc rId="21150" sId="2">
    <oc r="E109">
      <v>18620</v>
    </oc>
    <nc r="E109"/>
  </rcc>
  <rcc rId="21151" sId="2">
    <oc r="E110">
      <v>8890</v>
    </oc>
    <nc r="E110"/>
  </rcc>
  <rcc rId="21152" sId="2">
    <oc r="E111">
      <v>23125</v>
    </oc>
    <nc r="E111"/>
  </rcc>
  <rcc rId="21153" sId="2">
    <oc r="E112">
      <v>16715</v>
    </oc>
    <nc r="E112"/>
  </rcc>
  <rcc rId="21154" sId="2">
    <oc r="E113">
      <v>55240</v>
    </oc>
    <nc r="E113"/>
  </rcc>
  <rcc rId="21155" sId="2">
    <oc r="E114">
      <v>14760</v>
    </oc>
    <nc r="E114"/>
  </rcc>
  <rcc rId="21156" sId="2">
    <oc r="E115">
      <v>47425</v>
    </oc>
    <nc r="E115"/>
  </rcc>
  <rcc rId="21157" sId="2">
    <oc r="E116">
      <v>19875</v>
    </oc>
    <nc r="E116"/>
  </rcc>
  <rcc rId="21158" sId="2">
    <oc r="E117">
      <v>7565</v>
    </oc>
    <nc r="E117"/>
  </rcc>
  <rcc rId="21159" sId="3">
    <oc r="E2" t="inlineStr">
      <is>
        <t>Декабрь</t>
      </is>
    </oc>
    <nc r="E2" t="inlineStr">
      <is>
        <t>Январь</t>
      </is>
    </nc>
  </rcc>
  <rcc rId="21160" sId="3">
    <oc r="D7">
      <v>12170</v>
    </oc>
    <nc r="D7">
      <v>12311</v>
    </nc>
  </rcc>
  <rcc rId="21161" sId="3">
    <oc r="D8">
      <v>320</v>
    </oc>
    <nc r="D8">
      <v>365</v>
    </nc>
  </rcc>
  <rcc rId="21162" sId="3">
    <oc r="D9">
      <v>14365</v>
    </oc>
    <nc r="D9">
      <v>14395</v>
    </nc>
  </rcc>
  <rcc rId="21163" sId="3">
    <oc r="D10">
      <v>12485</v>
    </oc>
    <nc r="D10">
      <v>12615</v>
    </nc>
  </rcc>
  <rcc rId="21164" sId="3">
    <oc r="D11">
      <v>840</v>
    </oc>
    <nc r="D11">
      <v>845</v>
    </nc>
  </rcc>
  <rcc rId="21165" sId="3">
    <oc r="D12">
      <v>27670</v>
    </oc>
    <nc r="D12">
      <v>27935</v>
    </nc>
  </rcc>
  <rcc rId="21166" sId="3">
    <oc r="D13">
      <v>8890</v>
    </oc>
    <nc r="D13">
      <v>9185</v>
    </nc>
  </rcc>
  <rcc rId="21167" sId="3">
    <oc r="D14">
      <v>16745</v>
    </oc>
    <nc r="D14">
      <v>16895</v>
    </nc>
  </rcc>
  <rcc rId="21168" sId="3">
    <oc r="D15">
      <v>1780</v>
    </oc>
    <nc r="D15">
      <v>2035</v>
    </nc>
  </rcc>
  <rcc rId="21169" sId="3">
    <oc r="D16">
      <v>76490</v>
    </oc>
    <nc r="D16">
      <v>76625</v>
    </nc>
  </rcc>
  <rcc rId="21170" sId="3">
    <oc r="D17">
      <v>35890</v>
    </oc>
    <nc r="D17">
      <v>36475</v>
    </nc>
  </rcc>
  <rcc rId="21171" sId="3">
    <oc r="D18">
      <v>13970</v>
    </oc>
    <nc r="D18">
      <v>14105</v>
    </nc>
  </rcc>
  <rcc rId="21172" sId="3">
    <oc r="D19">
      <v>147750</v>
    </oc>
    <nc r="D19">
      <v>148355</v>
    </nc>
  </rcc>
  <rcc rId="21173" sId="3">
    <oc r="D20">
      <v>5875</v>
    </oc>
    <nc r="D20">
      <v>5900</v>
    </nc>
  </rcc>
  <rcc rId="21174" sId="3">
    <oc r="D21">
      <v>11336</v>
    </oc>
    <nc r="D21">
      <v>11700</v>
    </nc>
  </rcc>
  <rcc rId="21175" sId="3">
    <oc r="D22">
      <v>12245</v>
    </oc>
    <nc r="D22">
      <v>12325</v>
    </nc>
  </rcc>
  <rcc rId="21176" sId="3">
    <oc r="D23">
      <v>37440</v>
    </oc>
    <nc r="D23">
      <v>37535</v>
    </nc>
  </rcc>
  <rcc rId="21177" sId="3">
    <oc r="D24">
      <v>51335</v>
    </oc>
    <nc r="D24">
      <v>51635</v>
    </nc>
  </rcc>
  <rcc rId="21178" sId="3">
    <oc r="D25">
      <v>11425</v>
    </oc>
    <nc r="D25">
      <v>11485</v>
    </nc>
  </rcc>
  <rcc rId="21179" sId="3">
    <oc r="D27">
      <v>21100</v>
    </oc>
    <nc r="D27">
      <v>22125</v>
    </nc>
  </rcc>
  <rcc rId="21180" sId="3">
    <oc r="D28">
      <v>29625</v>
    </oc>
    <nc r="D28">
      <v>29825</v>
    </nc>
  </rcc>
  <rcc rId="21181" sId="3">
    <oc r="D29">
      <v>30575</v>
    </oc>
    <nc r="D29">
      <v>30715</v>
    </nc>
  </rcc>
  <rcc rId="21182" sId="3">
    <oc r="D30">
      <v>27820</v>
    </oc>
    <nc r="D30">
      <v>28115</v>
    </nc>
  </rcc>
  <rcc rId="21183" sId="3">
    <oc r="D31">
      <v>59950</v>
    </oc>
    <nc r="D31">
      <v>60400</v>
    </nc>
  </rcc>
  <rcc rId="21184" sId="3">
    <oc r="E7">
      <v>12311</v>
    </oc>
    <nc r="E7"/>
  </rcc>
  <rcc rId="21185" sId="3">
    <oc r="E8">
      <v>365</v>
    </oc>
    <nc r="E8"/>
  </rcc>
  <rcc rId="21186" sId="3">
    <oc r="E9">
      <v>14395</v>
    </oc>
    <nc r="E9"/>
  </rcc>
  <rcc rId="21187" sId="3">
    <oc r="E10">
      <v>12615</v>
    </oc>
    <nc r="E10"/>
  </rcc>
  <rcc rId="21188" sId="3">
    <oc r="E11">
      <v>845</v>
    </oc>
    <nc r="E11"/>
  </rcc>
  <rcc rId="21189" sId="3">
    <oc r="E12">
      <v>27935</v>
    </oc>
    <nc r="E12"/>
  </rcc>
  <rcc rId="21190" sId="3">
    <oc r="E13">
      <v>9185</v>
    </oc>
    <nc r="E13"/>
  </rcc>
  <rcc rId="21191" sId="3">
    <oc r="E14">
      <v>16895</v>
    </oc>
    <nc r="E14"/>
  </rcc>
  <rcc rId="21192" sId="3">
    <oc r="E15">
      <v>2035</v>
    </oc>
    <nc r="E15"/>
  </rcc>
  <rcc rId="21193" sId="3">
    <oc r="E16">
      <v>76625</v>
    </oc>
    <nc r="E16"/>
  </rcc>
  <rcc rId="21194" sId="3">
    <oc r="E17">
      <v>36475</v>
    </oc>
    <nc r="E17"/>
  </rcc>
  <rcc rId="21195" sId="3">
    <oc r="E18">
      <v>14105</v>
    </oc>
    <nc r="E18"/>
  </rcc>
  <rcc rId="21196" sId="3">
    <oc r="E19">
      <v>148355</v>
    </oc>
    <nc r="E19"/>
  </rcc>
  <rcc rId="21197" sId="3">
    <oc r="E20">
      <v>5900</v>
    </oc>
    <nc r="E20"/>
  </rcc>
  <rcc rId="21198" sId="3">
    <oc r="E21">
      <v>11700</v>
    </oc>
    <nc r="E21"/>
  </rcc>
  <rcc rId="21199" sId="3">
    <oc r="E22">
      <v>12325</v>
    </oc>
    <nc r="E22"/>
  </rcc>
  <rcc rId="21200" sId="3">
    <oc r="E23">
      <v>37535</v>
    </oc>
    <nc r="E23"/>
  </rcc>
  <rcc rId="21201" sId="3">
    <oc r="E24">
      <v>51635</v>
    </oc>
    <nc r="E24"/>
  </rcc>
  <rcc rId="21202" sId="3">
    <oc r="E25">
      <v>11485</v>
    </oc>
    <nc r="E25"/>
  </rcc>
  <rcc rId="21203" sId="3">
    <oc r="E26">
      <v>15</v>
    </oc>
    <nc r="E26"/>
  </rcc>
  <rcc rId="21204" sId="3">
    <oc r="E27">
      <v>22125</v>
    </oc>
    <nc r="E27"/>
  </rcc>
  <rcc rId="21205" sId="3">
    <oc r="E28">
      <v>29825</v>
    </oc>
    <nc r="E28"/>
  </rcc>
  <rcc rId="21206" sId="3">
    <oc r="E29">
      <v>30715</v>
    </oc>
    <nc r="E29"/>
  </rcc>
  <rcc rId="21207" sId="3">
    <oc r="E30">
      <v>28115</v>
    </oc>
    <nc r="E30"/>
  </rcc>
  <rcc rId="21208" sId="3">
    <oc r="E31">
      <v>60400</v>
    </oc>
    <nc r="E31"/>
  </rcc>
  <rcc rId="21209" sId="4">
    <oc r="E2" t="inlineStr">
      <is>
        <t>Декабрь</t>
      </is>
    </oc>
    <nc r="E2" t="inlineStr">
      <is>
        <t>Янваь</t>
      </is>
    </nc>
  </rcc>
  <rcc rId="21210" sId="4">
    <oc r="D7">
      <v>7935</v>
    </oc>
    <nc r="D7">
      <v>7965</v>
    </nc>
  </rcc>
  <rcc rId="21211" sId="4">
    <oc r="D8">
      <v>49535</v>
    </oc>
    <nc r="D8">
      <v>49825</v>
    </nc>
  </rcc>
  <rcc rId="21212" sId="4">
    <oc r="D9">
      <v>3950</v>
    </oc>
    <nc r="D9">
      <v>4100</v>
    </nc>
  </rcc>
  <rcc rId="21213" sId="4">
    <oc r="D10">
      <v>19905</v>
    </oc>
    <nc r="D10">
      <v>20230</v>
    </nc>
  </rcc>
  <rcc rId="21214" sId="4">
    <oc r="D11">
      <v>12595</v>
    </oc>
    <nc r="D11">
      <v>12725</v>
    </nc>
  </rcc>
  <rcc rId="21215" sId="4">
    <oc r="D12">
      <v>44765</v>
    </oc>
    <nc r="D12">
      <v>44905</v>
    </nc>
  </rcc>
  <rcc rId="21216" sId="4">
    <oc r="D13">
      <v>16565</v>
    </oc>
    <nc r="D13">
      <v>16695</v>
    </nc>
  </rcc>
  <rcc rId="21217" sId="4">
    <oc r="D14">
      <v>9180</v>
    </oc>
    <nc r="D14">
      <v>9220</v>
    </nc>
  </rcc>
  <rcc rId="21218" sId="4">
    <oc r="D15">
      <v>24795</v>
    </oc>
    <nc r="D15">
      <v>25075</v>
    </nc>
  </rcc>
  <rcc rId="21219" sId="4">
    <oc r="D16">
      <v>22290</v>
    </oc>
    <nc r="D16">
      <v>22810</v>
    </nc>
  </rcc>
  <rcc rId="21220" sId="4">
    <oc r="D17">
      <v>28390</v>
    </oc>
    <nc r="D17">
      <v>28650</v>
    </nc>
  </rcc>
  <rcc rId="21221" sId="4">
    <oc r="D18">
      <v>30140</v>
    </oc>
    <nc r="D18">
      <v>30425</v>
    </nc>
  </rcc>
  <rcc rId="21222" sId="4">
    <oc r="D19">
      <v>50860</v>
    </oc>
    <nc r="D19">
      <v>51165</v>
    </nc>
  </rcc>
  <rcc rId="21223" sId="4">
    <oc r="D20">
      <v>3455</v>
    </oc>
    <nc r="D20">
      <v>3550</v>
    </nc>
  </rcc>
  <rcc rId="21224" sId="4">
    <oc r="D21">
      <v>6895</v>
    </oc>
    <nc r="D21">
      <v>7145</v>
    </nc>
  </rcc>
  <rcc rId="21225" sId="4">
    <oc r="D22">
      <v>20110</v>
    </oc>
    <nc r="D22">
      <v>20375</v>
    </nc>
  </rcc>
  <rcc rId="21226" sId="4">
    <oc r="D23">
      <v>48845</v>
    </oc>
    <nc r="D23">
      <v>48885</v>
    </nc>
  </rcc>
  <rcc rId="21227" sId="4">
    <oc r="D24">
      <v>27340</v>
    </oc>
    <nc r="D24">
      <v>27620</v>
    </nc>
  </rcc>
  <rcc rId="21228" sId="4">
    <oc r="D25">
      <v>32820</v>
    </oc>
    <nc r="D25">
      <v>32985</v>
    </nc>
  </rcc>
  <rcc rId="21229" sId="4">
    <oc r="D26">
      <v>15085</v>
    </oc>
    <nc r="D26">
      <v>15345</v>
    </nc>
  </rcc>
  <rcc rId="21230" sId="4">
    <oc r="D27">
      <v>13185</v>
    </oc>
    <nc r="D27">
      <v>13440</v>
    </nc>
  </rcc>
  <rcc rId="21231" sId="4">
    <oc r="D28">
      <v>56275</v>
    </oc>
    <nc r="D28">
      <v>56425</v>
    </nc>
  </rcc>
  <rcc rId="21232" sId="4">
    <oc r="D29">
      <v>32230</v>
    </oc>
    <nc r="D29">
      <v>32515</v>
    </nc>
  </rcc>
  <rcc rId="21233" sId="4">
    <oc r="D30">
      <v>50830</v>
    </oc>
    <nc r="D30">
      <v>50835</v>
    </nc>
  </rcc>
  <rcc rId="21234" sId="4">
    <oc r="D31">
      <v>20285</v>
    </oc>
    <nc r="D31">
      <v>20330</v>
    </nc>
  </rcc>
  <rcc rId="21235" sId="4">
    <oc r="D32">
      <v>27160</v>
    </oc>
    <nc r="D32">
      <v>27425</v>
    </nc>
  </rcc>
  <rcc rId="21236" sId="4">
    <oc r="D33">
      <v>37295</v>
    </oc>
    <nc r="D33">
      <v>37395</v>
    </nc>
  </rcc>
  <rcc rId="21237" sId="4">
    <oc r="D34">
      <v>16730</v>
    </oc>
    <nc r="D34">
      <v>16980</v>
    </nc>
  </rcc>
  <rcc rId="21238" sId="4">
    <oc r="D35">
      <v>11460</v>
    </oc>
    <nc r="D35">
      <v>11475</v>
    </nc>
  </rcc>
  <rcc rId="21239" sId="4">
    <oc r="D36">
      <v>44215</v>
    </oc>
    <nc r="D36">
      <v>44715</v>
    </nc>
  </rcc>
  <rcc rId="21240" sId="4">
    <oc r="D37">
      <v>37170</v>
    </oc>
    <nc r="D37">
      <v>37385</v>
    </nc>
  </rcc>
  <rcc rId="21241" sId="4">
    <oc r="D38">
      <v>10540</v>
    </oc>
    <nc r="D38">
      <v>10695</v>
    </nc>
  </rcc>
  <rcc rId="21242" sId="4">
    <oc r="D39">
      <v>41740</v>
    </oc>
    <nc r="D39">
      <v>41835</v>
    </nc>
  </rcc>
  <rcc rId="21243" sId="4">
    <oc r="D40">
      <v>36445</v>
    </oc>
    <nc r="D40">
      <v>36580</v>
    </nc>
  </rcc>
  <rcc rId="21244" sId="4">
    <oc r="D41">
      <v>4235</v>
    </oc>
    <nc r="D41">
      <v>4245</v>
    </nc>
  </rcc>
  <rcc rId="21245" sId="4">
    <oc r="D42">
      <v>95940</v>
    </oc>
    <nc r="D42">
      <v>96385</v>
    </nc>
  </rcc>
  <rcc rId="21246" sId="4">
    <oc r="D43">
      <v>6810</v>
    </oc>
    <nc r="D43">
      <v>7125</v>
    </nc>
  </rcc>
  <rcc rId="21247" sId="4">
    <oc r="D44">
      <v>730</v>
    </oc>
    <nc r="D44">
      <v>855</v>
    </nc>
  </rcc>
  <rcc rId="21248" sId="4">
    <oc r="D45">
      <v>85405</v>
    </oc>
    <nc r="D45">
      <v>85660</v>
    </nc>
  </rcc>
  <rcc rId="21249" sId="4">
    <oc r="D46">
      <v>7790</v>
    </oc>
    <nc r="D46">
      <v>7900</v>
    </nc>
  </rcc>
  <rcc rId="21250" sId="4">
    <oc r="D47">
      <v>10340</v>
    </oc>
    <nc r="D47">
      <v>10470</v>
    </nc>
  </rcc>
  <rcc rId="21251" sId="4">
    <oc r="D48">
      <v>53670</v>
    </oc>
    <nc r="D48">
      <v>53865</v>
    </nc>
  </rcc>
  <rcc rId="21252" sId="4">
    <oc r="D49">
      <v>13375</v>
    </oc>
    <nc r="D49">
      <v>13515</v>
    </nc>
  </rcc>
  <rcc rId="21253" sId="4">
    <oc r="D50">
      <v>30400</v>
    </oc>
    <nc r="D50">
      <v>30615</v>
    </nc>
  </rcc>
  <rcc rId="21254" sId="4">
    <oc r="D51">
      <v>13780</v>
    </oc>
    <nc r="D51">
      <v>13985</v>
    </nc>
  </rcc>
  <rcc rId="21255" sId="4">
    <oc r="D52">
      <v>9085</v>
    </oc>
    <nc r="D52">
      <v>9195</v>
    </nc>
  </rcc>
  <rcc rId="21256" sId="4">
    <oc r="D53">
      <v>18645</v>
    </oc>
    <nc r="D53">
      <v>18780</v>
    </nc>
  </rcc>
  <rcc rId="21257" sId="4">
    <oc r="D54">
      <v>5505</v>
    </oc>
    <nc r="D54">
      <v>5560</v>
    </nc>
  </rcc>
  <rcc rId="21258" sId="4">
    <oc r="D55">
      <v>51200</v>
    </oc>
    <nc r="D55">
      <v>51470</v>
    </nc>
  </rcc>
  <rcc rId="21259" sId="4" odxf="1" dxf="1">
    <oc r="D56">
      <v>44505</v>
    </oc>
    <nc r="D56">
      <v>45425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260" sId="4">
    <oc r="D57">
      <v>5100</v>
    </oc>
    <nc r="D57">
      <v>5165</v>
    </nc>
  </rcc>
  <rcc rId="21261" sId="4">
    <oc r="D58">
      <v>27130</v>
    </oc>
    <nc r="D58">
      <v>27325</v>
    </nc>
  </rcc>
  <rcc rId="21262" sId="4">
    <oc r="D59">
      <v>11580</v>
    </oc>
    <nc r="D59">
      <v>11720</v>
    </nc>
  </rcc>
  <rcc rId="21263" sId="4">
    <oc r="E7">
      <v>7965</v>
    </oc>
    <nc r="E7"/>
  </rcc>
  <rcc rId="21264" sId="4">
    <oc r="E8">
      <v>49825</v>
    </oc>
    <nc r="E8"/>
  </rcc>
  <rcc rId="21265" sId="4">
    <oc r="E9">
      <v>4100</v>
    </oc>
    <nc r="E9"/>
  </rcc>
  <rcc rId="21266" sId="4">
    <oc r="E10">
      <v>20230</v>
    </oc>
    <nc r="E10"/>
  </rcc>
  <rcc rId="21267" sId="4">
    <oc r="E11">
      <v>12725</v>
    </oc>
    <nc r="E11"/>
  </rcc>
  <rcc rId="21268" sId="4">
    <oc r="E12">
      <v>44905</v>
    </oc>
    <nc r="E12"/>
  </rcc>
  <rcc rId="21269" sId="4">
    <oc r="E13">
      <v>16695</v>
    </oc>
    <nc r="E13"/>
  </rcc>
  <rcc rId="21270" sId="4">
    <oc r="E14">
      <v>9220</v>
    </oc>
    <nc r="E14"/>
  </rcc>
  <rcc rId="21271" sId="4">
    <oc r="E15">
      <v>25075</v>
    </oc>
    <nc r="E15"/>
  </rcc>
  <rcc rId="21272" sId="4">
    <oc r="E16">
      <v>22810</v>
    </oc>
    <nc r="E16"/>
  </rcc>
  <rcc rId="21273" sId="4">
    <oc r="E17">
      <v>28650</v>
    </oc>
    <nc r="E17"/>
  </rcc>
  <rcc rId="21274" sId="4">
    <oc r="E18">
      <v>30425</v>
    </oc>
    <nc r="E18"/>
  </rcc>
  <rcc rId="21275" sId="4">
    <oc r="E19">
      <v>51165</v>
    </oc>
    <nc r="E19"/>
  </rcc>
  <rcc rId="21276" sId="4">
    <oc r="E20">
      <v>3550</v>
    </oc>
    <nc r="E20"/>
  </rcc>
  <rcc rId="21277" sId="4">
    <oc r="E21">
      <v>7145</v>
    </oc>
    <nc r="E21"/>
  </rcc>
  <rcc rId="21278" sId="4">
    <oc r="E22">
      <v>20375</v>
    </oc>
    <nc r="E22"/>
  </rcc>
  <rcc rId="21279" sId="4">
    <oc r="E23">
      <v>48885</v>
    </oc>
    <nc r="E23"/>
  </rcc>
  <rcc rId="21280" sId="4">
    <oc r="E24">
      <v>27620</v>
    </oc>
    <nc r="E24"/>
  </rcc>
  <rcc rId="21281" sId="4">
    <oc r="E25">
      <v>32985</v>
    </oc>
    <nc r="E25"/>
  </rcc>
  <rcc rId="21282" sId="4">
    <oc r="E26">
      <v>15345</v>
    </oc>
    <nc r="E26"/>
  </rcc>
  <rcc rId="21283" sId="4">
    <oc r="E27">
      <v>13440</v>
    </oc>
    <nc r="E27"/>
  </rcc>
  <rcc rId="21284" sId="4">
    <oc r="E28">
      <v>56425</v>
    </oc>
    <nc r="E28"/>
  </rcc>
  <rcc rId="21285" sId="4">
    <oc r="E29">
      <v>32515</v>
    </oc>
    <nc r="E29"/>
  </rcc>
  <rcc rId="21286" sId="4">
    <oc r="E30">
      <v>50835</v>
    </oc>
    <nc r="E30"/>
  </rcc>
  <rcc rId="21287" sId="4">
    <oc r="E31">
      <v>20330</v>
    </oc>
    <nc r="E31"/>
  </rcc>
  <rcc rId="21288" sId="4">
    <oc r="E32">
      <v>27425</v>
    </oc>
    <nc r="E32"/>
  </rcc>
  <rcc rId="21289" sId="4">
    <oc r="E33">
      <v>37395</v>
    </oc>
    <nc r="E33"/>
  </rcc>
  <rcc rId="21290" sId="4">
    <oc r="E34">
      <v>16980</v>
    </oc>
    <nc r="E34"/>
  </rcc>
  <rcc rId="21291" sId="4">
    <oc r="E35">
      <v>11475</v>
    </oc>
    <nc r="E35"/>
  </rcc>
  <rcc rId="21292" sId="4">
    <oc r="E36">
      <v>44715</v>
    </oc>
    <nc r="E36"/>
  </rcc>
  <rcc rId="21293" sId="4">
    <oc r="E37">
      <v>37385</v>
    </oc>
    <nc r="E37"/>
  </rcc>
  <rcc rId="21294" sId="4">
    <oc r="E38">
      <v>10695</v>
    </oc>
    <nc r="E38"/>
  </rcc>
  <rcc rId="21295" sId="4">
    <oc r="E39">
      <v>41835</v>
    </oc>
    <nc r="E39"/>
  </rcc>
  <rcc rId="21296" sId="4">
    <oc r="E40">
      <v>36580</v>
    </oc>
    <nc r="E40"/>
  </rcc>
  <rcc rId="21297" sId="4">
    <oc r="E41">
      <v>4245</v>
    </oc>
    <nc r="E41"/>
  </rcc>
  <rcc rId="21298" sId="4">
    <oc r="E42">
      <v>96385</v>
    </oc>
    <nc r="E42"/>
  </rcc>
  <rcc rId="21299" sId="4">
    <oc r="E43">
      <v>7125</v>
    </oc>
    <nc r="E43"/>
  </rcc>
  <rcc rId="21300" sId="4">
    <oc r="E44">
      <v>855</v>
    </oc>
    <nc r="E44"/>
  </rcc>
  <rcc rId="21301" sId="4">
    <oc r="E45">
      <v>85660</v>
    </oc>
    <nc r="E45"/>
  </rcc>
  <rcc rId="21302" sId="4">
    <oc r="E46">
      <v>7900</v>
    </oc>
    <nc r="E46"/>
  </rcc>
  <rcc rId="21303" sId="4">
    <oc r="E47">
      <v>10470</v>
    </oc>
    <nc r="E47"/>
  </rcc>
  <rcc rId="21304" sId="4">
    <oc r="E48">
      <v>53865</v>
    </oc>
    <nc r="E48"/>
  </rcc>
  <rcc rId="21305" sId="4">
    <oc r="E49">
      <v>13515</v>
    </oc>
    <nc r="E49"/>
  </rcc>
  <rcc rId="21306" sId="4">
    <oc r="E50">
      <v>30615</v>
    </oc>
    <nc r="E50"/>
  </rcc>
  <rcc rId="21307" sId="4">
    <oc r="E51">
      <v>13985</v>
    </oc>
    <nc r="E51"/>
  </rcc>
  <rcc rId="21308" sId="4">
    <oc r="E52">
      <v>9195</v>
    </oc>
    <nc r="E52"/>
  </rcc>
  <rcc rId="21309" sId="4">
    <oc r="E53">
      <v>18780</v>
    </oc>
    <nc r="E53"/>
  </rcc>
  <rcc rId="21310" sId="4">
    <oc r="E54">
      <v>5560</v>
    </oc>
    <nc r="E54"/>
  </rcc>
  <rcc rId="21311" sId="4">
    <oc r="E55">
      <v>51470</v>
    </oc>
    <nc r="E55"/>
  </rcc>
  <rcc rId="21312" sId="4">
    <oc r="E56">
      <v>45425</v>
    </oc>
    <nc r="E56"/>
  </rcc>
  <rcc rId="21313" sId="4">
    <oc r="E57">
      <v>5165</v>
    </oc>
    <nc r="E57"/>
  </rcc>
  <rcc rId="21314" sId="4">
    <oc r="E58">
      <v>27325</v>
    </oc>
    <nc r="E58"/>
  </rcc>
  <rcc rId="21315" sId="4">
    <oc r="E59">
      <v>11720</v>
    </oc>
    <nc r="E59"/>
  </rcc>
  <rcc rId="21316" sId="5">
    <oc r="E2" t="inlineStr">
      <is>
        <t>Декабрь</t>
      </is>
    </oc>
    <nc r="E2" t="inlineStr">
      <is>
        <t>Январь</t>
      </is>
    </nc>
  </rcc>
  <rcc rId="21317" sId="5">
    <oc r="D6">
      <v>12980</v>
    </oc>
    <nc r="D6">
      <v>13080</v>
    </nc>
  </rcc>
  <rcc rId="21318" sId="5">
    <oc r="D7">
      <v>5250</v>
    </oc>
    <nc r="D7">
      <v>5285</v>
    </nc>
  </rcc>
  <rcc rId="21319" sId="5">
    <oc r="D8">
      <v>11520</v>
    </oc>
    <nc r="D8">
      <v>11770</v>
    </nc>
  </rcc>
  <rcc rId="21320" sId="5">
    <oc r="D9">
      <v>8780</v>
    </oc>
    <nc r="D9">
      <v>9005</v>
    </nc>
  </rcc>
  <rcc rId="21321" sId="5">
    <oc r="D10">
      <v>17995</v>
    </oc>
    <nc r="D10">
      <v>18210</v>
    </nc>
  </rcc>
  <rcc rId="21322" sId="5">
    <oc r="D11">
      <v>45225</v>
    </oc>
    <nc r="D11">
      <v>45300</v>
    </nc>
  </rcc>
  <rcc rId="21323" sId="5">
    <oc r="D12">
      <v>17520</v>
    </oc>
    <nc r="D12">
      <v>17935</v>
    </nc>
  </rcc>
  <rcc rId="21324" sId="5">
    <oc r="D13">
      <v>12840</v>
    </oc>
    <nc r="D13">
      <v>12945</v>
    </nc>
  </rcc>
  <rcc rId="21325" sId="5" odxf="1" dxf="1">
    <oc r="D14">
      <v>69070</v>
    </oc>
    <nc r="D14">
      <v>69285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326" sId="5">
    <oc r="D15">
      <v>20020</v>
    </oc>
    <nc r="D15">
      <v>20085</v>
    </nc>
  </rcc>
  <rcc rId="21327" sId="5">
    <oc r="D16">
      <v>5605</v>
    </oc>
    <nc r="D16">
      <v>5750</v>
    </nc>
  </rcc>
  <rcc rId="21328" sId="5">
    <oc r="D17">
      <v>32215</v>
    </oc>
    <nc r="D17">
      <v>32390</v>
    </nc>
  </rcc>
  <rcc rId="21329" sId="5">
    <oc r="D18">
      <v>16630</v>
    </oc>
    <nc r="D18">
      <v>16845</v>
    </nc>
  </rcc>
  <rcc rId="21330" sId="5">
    <oc r="D19">
      <v>10980</v>
    </oc>
    <nc r="D19">
      <v>11300</v>
    </nc>
  </rcc>
  <rcc rId="21331" sId="5">
    <oc r="D20">
      <v>50340</v>
    </oc>
    <nc r="D20">
      <v>50855</v>
    </nc>
  </rcc>
  <rcc rId="21332" sId="5">
    <oc r="D21">
      <v>69340</v>
    </oc>
    <nc r="D21">
      <v>69590</v>
    </nc>
  </rcc>
  <rcc rId="21333" sId="5">
    <oc r="D22">
      <v>50250</v>
    </oc>
    <nc r="D22">
      <v>50645</v>
    </nc>
  </rcc>
  <rcc rId="21334" sId="5">
    <oc r="D23">
      <v>10395</v>
    </oc>
    <nc r="D23">
      <v>10535</v>
    </nc>
  </rcc>
  <rcc rId="21335" sId="5">
    <oc r="D24">
      <v>7035</v>
    </oc>
    <nc r="D24">
      <v>7110</v>
    </nc>
  </rcc>
  <rcc rId="21336" sId="5">
    <oc r="D25">
      <v>14460</v>
    </oc>
    <nc r="D25">
      <v>14480</v>
    </nc>
  </rcc>
  <rcc rId="21337" sId="5">
    <oc r="D26">
      <v>8525</v>
    </oc>
    <nc r="D26">
      <v>8590</v>
    </nc>
  </rcc>
  <rcc rId="21338" sId="5">
    <oc r="D27">
      <v>2185</v>
    </oc>
    <nc r="D27">
      <v>2445</v>
    </nc>
  </rcc>
  <rcc rId="21339" sId="5">
    <oc r="D28">
      <v>5270</v>
    </oc>
    <nc r="D28">
      <v>5450</v>
    </nc>
  </rcc>
  <rcc rId="21340" sId="5">
    <oc r="D29">
      <v>18370</v>
    </oc>
    <nc r="D29">
      <v>18785</v>
    </nc>
  </rcc>
  <rcc rId="21341" sId="5">
    <oc r="D30">
      <v>59555</v>
    </oc>
    <nc r="D30">
      <v>59800</v>
    </nc>
  </rcc>
  <rcc rId="21342" sId="5">
    <oc r="D31">
      <v>18400</v>
    </oc>
    <nc r="D31">
      <v>18610</v>
    </nc>
  </rcc>
  <rcc rId="21343" sId="5">
    <oc r="D32">
      <v>17925</v>
    </oc>
    <nc r="D32">
      <v>18060</v>
    </nc>
  </rcc>
  <rcc rId="21344" sId="5">
    <oc r="D33">
      <v>54285</v>
    </oc>
    <nc r="D33">
      <v>54390</v>
    </nc>
  </rcc>
  <rcc rId="21345" sId="5">
    <oc r="D34">
      <v>12735</v>
    </oc>
    <nc r="D34">
      <v>12845</v>
    </nc>
  </rcc>
  <rcc rId="21346" sId="5">
    <oc r="D35">
      <v>10080</v>
    </oc>
    <nc r="D35">
      <v>10180</v>
    </nc>
  </rcc>
  <rcc rId="21347" sId="5">
    <oc r="D36">
      <v>67575</v>
    </oc>
    <nc r="D36">
      <v>67815</v>
    </nc>
  </rcc>
  <rcc rId="21348" sId="5">
    <oc r="D37">
      <v>25265</v>
    </oc>
    <nc r="D37">
      <v>25500</v>
    </nc>
  </rcc>
  <rcc rId="21349" sId="5">
    <oc r="D38">
      <v>89035</v>
    </oc>
    <nc r="D38">
      <v>89340</v>
    </nc>
  </rcc>
  <rcc rId="21350" sId="5">
    <oc r="D39">
      <v>10975</v>
    </oc>
    <nc r="D39">
      <v>11165</v>
    </nc>
  </rcc>
  <rcc rId="21351" sId="5">
    <oc r="D40">
      <v>63350</v>
    </oc>
    <nc r="D40">
      <v>63530</v>
    </nc>
  </rcc>
  <rcc rId="21352" sId="5">
    <oc r="D41">
      <v>17570</v>
    </oc>
    <nc r="D41">
      <v>17790</v>
    </nc>
  </rcc>
  <rcc rId="21353" sId="5">
    <oc r="D42">
      <v>105580</v>
    </oc>
    <nc r="D42">
      <v>105890</v>
    </nc>
  </rcc>
  <rcc rId="21354" sId="5">
    <oc r="D43">
      <v>12800</v>
    </oc>
    <nc r="D43">
      <v>12980</v>
    </nc>
  </rcc>
  <rcc rId="21355" sId="5">
    <oc r="D44">
      <v>23400</v>
    </oc>
    <nc r="D44">
      <v>23425</v>
    </nc>
  </rcc>
  <rcc rId="21356" sId="5">
    <oc r="D45">
      <v>18910</v>
    </oc>
    <nc r="D45">
      <v>19070</v>
    </nc>
  </rcc>
  <rcc rId="21357" sId="5">
    <oc r="D46">
      <v>30745</v>
    </oc>
    <nc r="D46">
      <v>30800</v>
    </nc>
  </rcc>
  <rcc rId="21358" sId="5">
    <oc r="D47">
      <v>8660</v>
    </oc>
    <nc r="D47">
      <v>8880</v>
    </nc>
  </rcc>
  <rcc rId="21359" sId="5">
    <oc r="D48">
      <v>24395</v>
    </oc>
    <nc r="D48">
      <v>24510</v>
    </nc>
  </rcc>
  <rcc rId="21360" sId="5">
    <oc r="D49">
      <v>33185</v>
    </oc>
    <nc r="D49">
      <v>33450</v>
    </nc>
  </rcc>
  <rcc rId="21361" sId="5">
    <oc r="D50">
      <v>18305</v>
    </oc>
    <nc r="D50">
      <v>18405</v>
    </nc>
  </rcc>
  <rcc rId="21362" sId="5">
    <oc r="D51">
      <v>225</v>
    </oc>
    <nc r="D51">
      <v>450</v>
    </nc>
  </rcc>
  <rcc rId="21363" sId="5">
    <oc r="D52">
      <v>20900</v>
    </oc>
    <nc r="D52">
      <v>21100</v>
    </nc>
  </rcc>
  <rcc rId="21364" sId="5">
    <oc r="D53">
      <v>35940</v>
    </oc>
    <nc r="D53">
      <v>36025</v>
    </nc>
  </rcc>
  <rcc rId="21365" sId="5">
    <oc r="D54">
      <v>39455</v>
    </oc>
    <nc r="D54">
      <v>39870</v>
    </nc>
  </rcc>
  <rcc rId="21366" sId="5">
    <oc r="D55">
      <v>6400</v>
    </oc>
    <nc r="D55">
      <v>6660</v>
    </nc>
  </rcc>
  <rcc rId="21367" sId="5">
    <oc r="D56">
      <v>255595</v>
    </oc>
    <nc r="D56">
      <v>256935</v>
    </nc>
  </rcc>
  <rcc rId="21368" sId="5">
    <oc r="D57">
      <v>31405</v>
    </oc>
    <nc r="D57">
      <v>31435</v>
    </nc>
  </rcc>
  <rcc rId="21369" sId="5">
    <oc r="D58">
      <v>5200</v>
    </oc>
    <nc r="D58">
      <v>5635</v>
    </nc>
  </rcc>
  <rcc rId="21370" sId="5">
    <oc r="D59">
      <v>66035</v>
    </oc>
    <nc r="D59">
      <v>66090</v>
    </nc>
  </rcc>
  <rcc rId="21371" sId="5">
    <oc r="D61">
      <v>3000</v>
    </oc>
    <nc r="D61">
      <v>3075</v>
    </nc>
  </rcc>
  <rcc rId="21372" sId="5">
    <oc r="D62">
      <v>7830</v>
    </oc>
    <nc r="D62">
      <v>7935</v>
    </nc>
  </rcc>
  <rcc rId="21373" sId="5">
    <oc r="D63">
      <v>130</v>
    </oc>
    <nc r="D63">
      <v>260</v>
    </nc>
  </rcc>
  <rcc rId="21374" sId="5">
    <oc r="D64">
      <v>17995</v>
    </oc>
    <nc r="D64">
      <v>18160</v>
    </nc>
  </rcc>
  <rcc rId="21375" sId="5">
    <oc r="D65">
      <v>6035</v>
    </oc>
    <nc r="D65">
      <v>6135</v>
    </nc>
  </rcc>
  <rcc rId="21376" sId="5">
    <oc r="D66">
      <v>21700</v>
    </oc>
    <nc r="D66">
      <v>21895</v>
    </nc>
  </rcc>
  <rcc rId="21377" sId="5">
    <oc r="D67">
      <v>25395</v>
    </oc>
    <nc r="D67">
      <v>25925</v>
    </nc>
  </rcc>
  <rcc rId="21378" sId="5">
    <oc r="D68">
      <v>5305</v>
    </oc>
    <nc r="D68">
      <v>5370</v>
    </nc>
  </rcc>
  <rcc rId="21379" sId="5">
    <oc r="D70">
      <v>20175</v>
    </oc>
    <nc r="D70">
      <v>20230</v>
    </nc>
  </rcc>
  <rcc rId="21380" sId="5">
    <oc r="D71">
      <v>34830</v>
    </oc>
    <nc r="D71">
      <v>35020</v>
    </nc>
  </rcc>
  <rcc rId="21381" sId="5">
    <oc r="D72">
      <v>31550</v>
    </oc>
    <nc r="D72">
      <v>31720</v>
    </nc>
  </rcc>
  <rcc rId="21382" sId="5">
    <oc r="D73">
      <v>3245</v>
    </oc>
    <nc r="D73">
      <v>3355</v>
    </nc>
  </rcc>
  <rcc rId="21383" sId="5">
    <oc r="D74">
      <v>4425</v>
    </oc>
    <nc r="D74">
      <v>4680</v>
    </nc>
  </rcc>
  <rcc rId="21384" sId="5">
    <oc r="D75">
      <v>5075</v>
    </oc>
    <nc r="D75">
      <v>5110</v>
    </nc>
  </rcc>
  <rcc rId="21385" sId="5">
    <oc r="D76">
      <v>53070</v>
    </oc>
    <nc r="D76">
      <v>53615</v>
    </nc>
  </rcc>
  <rcc rId="21386" sId="5">
    <oc r="D77">
      <v>11340</v>
    </oc>
    <nc r="D77">
      <v>11495</v>
    </nc>
  </rcc>
  <rcc rId="21387" sId="5">
    <oc r="D78">
      <v>11215</v>
    </oc>
    <nc r="D78">
      <v>11375</v>
    </nc>
  </rcc>
  <rcc rId="21388" sId="5">
    <oc r="D79">
      <v>7360</v>
    </oc>
    <nc r="D79">
      <v>7565</v>
    </nc>
  </rcc>
  <rcc rId="21389" sId="5">
    <oc r="D80">
      <v>5815</v>
    </oc>
    <nc r="D80">
      <v>6025</v>
    </nc>
  </rcc>
  <rcc rId="21390" sId="5">
    <oc r="D81">
      <v>9945</v>
    </oc>
    <nc r="D81">
      <v>10015</v>
    </nc>
  </rcc>
  <rcc rId="21391" sId="5">
    <oc r="D82">
      <v>1810</v>
    </oc>
    <nc r="D82">
      <v>1860</v>
    </nc>
  </rcc>
  <rcc rId="21392" sId="5">
    <oc r="D83">
      <v>15015</v>
    </oc>
    <nc r="D83">
      <v>15050</v>
    </nc>
  </rcc>
  <rcc rId="21393" sId="5">
    <oc r="D85">
      <v>25045</v>
    </oc>
    <nc r="D85">
      <v>25080</v>
    </nc>
  </rcc>
  <rcc rId="21394" sId="5">
    <oc r="D86">
      <v>26790</v>
    </oc>
    <nc r="D86">
      <v>26860</v>
    </nc>
  </rcc>
  <rcc rId="21395" sId="5">
    <oc r="D87">
      <v>8345</v>
    </oc>
    <nc r="D87">
      <v>8405</v>
    </nc>
  </rcc>
  <rcc rId="21396" sId="5">
    <oc r="D88">
      <v>2970</v>
    </oc>
    <nc r="D88">
      <v>2975</v>
    </nc>
  </rcc>
  <rcc rId="21397" sId="5">
    <oc r="D89">
      <v>31210</v>
    </oc>
    <nc r="D89">
      <v>31895</v>
    </nc>
  </rcc>
  <rcc rId="21398" sId="5">
    <oc r="D90">
      <v>26740</v>
    </oc>
    <nc r="D90">
      <v>26825</v>
    </nc>
  </rcc>
  <rcc rId="21399" sId="5">
    <oc r="D91">
      <v>63375</v>
    </oc>
    <nc r="D91">
      <v>63835</v>
    </nc>
  </rcc>
  <rcc rId="21400" sId="5">
    <oc r="D92">
      <v>39305</v>
    </oc>
    <nc r="D92">
      <v>39395</v>
    </nc>
  </rcc>
  <rcc rId="21401" sId="5">
    <oc r="D94">
      <v>270</v>
    </oc>
    <nc r="D94">
      <v>525</v>
    </nc>
  </rcc>
  <rcc rId="21402" sId="5">
    <oc r="D95">
      <v>18260</v>
    </oc>
    <nc r="D95">
      <v>18660</v>
    </nc>
  </rcc>
  <rcc rId="21403" sId="5">
    <oc r="D96">
      <v>7100</v>
    </oc>
    <nc r="D96">
      <v>7705</v>
    </nc>
  </rcc>
  <rcc rId="21404" sId="5">
    <oc r="D97">
      <v>32260</v>
    </oc>
    <nc r="D97">
      <v>32565</v>
    </nc>
  </rcc>
  <rcc rId="21405" sId="5">
    <oc r="D98">
      <v>7705</v>
    </oc>
    <nc r="D98">
      <v>7810</v>
    </nc>
  </rcc>
  <rcc rId="21406" sId="5">
    <oc r="D99">
      <v>41815</v>
    </oc>
    <nc r="D99">
      <v>42260</v>
    </nc>
  </rcc>
  <rcc rId="21407" sId="5">
    <oc r="D100">
      <v>29565</v>
    </oc>
    <nc r="D100">
      <v>29780</v>
    </nc>
  </rcc>
  <rcc rId="21408" sId="5">
    <oc r="D101">
      <v>28345</v>
    </oc>
    <nc r="D101">
      <v>28800</v>
    </nc>
  </rcc>
  <rcc rId="21409" sId="5">
    <oc r="D102">
      <v>15435</v>
    </oc>
    <nc r="D102">
      <v>15745</v>
    </nc>
  </rcc>
  <rcc rId="21410" sId="5">
    <oc r="D103">
      <v>13530</v>
    </oc>
    <nc r="D103">
      <v>13685</v>
    </nc>
  </rcc>
  <rcc rId="21411" sId="5">
    <oc r="D104">
      <v>23105</v>
    </oc>
    <nc r="D104">
      <v>23245</v>
    </nc>
  </rcc>
  <rcc rId="21412" sId="5">
    <oc r="D105">
      <v>3460</v>
    </oc>
    <nc r="D105">
      <v>3590</v>
    </nc>
  </rcc>
  <rcc rId="21413" sId="5">
    <oc r="D106">
      <v>8300</v>
    </oc>
    <nc r="D106">
      <v>8425</v>
    </nc>
  </rcc>
  <rcc rId="21414" sId="5">
    <oc r="D108">
      <v>96390</v>
    </oc>
    <nc r="D108">
      <v>96615</v>
    </nc>
  </rcc>
  <rcc rId="21415" sId="5">
    <oc r="D109">
      <v>34940</v>
    </oc>
    <nc r="D109">
      <v>34960</v>
    </nc>
  </rcc>
  <rcc rId="21416" sId="5">
    <oc r="D110">
      <v>11760</v>
    </oc>
    <nc r="D110">
      <v>12245</v>
    </nc>
  </rcc>
  <rcc rId="21417" sId="5">
    <oc r="D111">
      <v>23910</v>
    </oc>
    <nc r="D111">
      <v>24270</v>
    </nc>
  </rcc>
  <rcc rId="21418" sId="5">
    <oc r="D112">
      <v>4485</v>
    </oc>
    <nc r="D112">
      <v>4595</v>
    </nc>
  </rcc>
  <rcc rId="21419" sId="5">
    <oc r="D113">
      <v>18570</v>
    </oc>
    <nc r="D113">
      <v>18770</v>
    </nc>
  </rcc>
  <rcc rId="21420" sId="5">
    <oc r="D114">
      <v>10420</v>
    </oc>
    <nc r="D114">
      <v>10580</v>
    </nc>
  </rcc>
  <rcc rId="21421" sId="5">
    <oc r="D115">
      <v>45625</v>
    </oc>
    <nc r="D115">
      <v>45845</v>
    </nc>
  </rcc>
  <rcc rId="21422" sId="5">
    <oc r="D116">
      <v>34890</v>
    </oc>
    <nc r="D116">
      <v>34940</v>
    </nc>
  </rcc>
  <rcc rId="21423" sId="5">
    <oc r="D117">
      <v>94745</v>
    </oc>
    <nc r="D117">
      <v>94990</v>
    </nc>
  </rcc>
  <rcc rId="21424" sId="5">
    <oc r="D118">
      <v>38180</v>
    </oc>
    <nc r="D118">
      <v>38690</v>
    </nc>
  </rcc>
  <rcc rId="21425" sId="5">
    <oc r="D119">
      <v>1205</v>
    </oc>
    <nc r="D119">
      <v>1650</v>
    </nc>
  </rcc>
  <rcc rId="21426" sId="5">
    <oc r="D120">
      <v>85645</v>
    </oc>
    <nc r="D120">
      <v>85885</v>
    </nc>
  </rcc>
  <rcc rId="21427" sId="5">
    <oc r="D121">
      <v>82505</v>
    </oc>
    <nc r="D121">
      <v>82715</v>
    </nc>
  </rcc>
  <rcc rId="21428" sId="5">
    <oc r="D122">
      <v>15445</v>
    </oc>
    <nc r="D122">
      <v>15675</v>
    </nc>
  </rcc>
  <rcc rId="21429" sId="5">
    <oc r="D123">
      <v>4765</v>
    </oc>
    <nc r="D123">
      <v>4835</v>
    </nc>
  </rcc>
  <rcc rId="21430" sId="5">
    <oc r="D124">
      <v>7825</v>
    </oc>
    <nc r="D124">
      <v>7985</v>
    </nc>
  </rcc>
  <rcc rId="21431" sId="5">
    <oc r="D125">
      <v>9070</v>
    </oc>
    <nc r="D125">
      <v>9200</v>
    </nc>
  </rcc>
  <rcc rId="21432" sId="5">
    <oc r="D126">
      <v>29760</v>
    </oc>
    <nc r="D126">
      <v>29995</v>
    </nc>
  </rcc>
  <rcc rId="21433" sId="5">
    <oc r="D127">
      <v>57040</v>
    </oc>
    <nc r="D127">
      <v>57640</v>
    </nc>
  </rcc>
  <rcc rId="21434" sId="5">
    <oc r="D128">
      <v>7185</v>
    </oc>
    <nc r="D128">
      <v>7525</v>
    </nc>
  </rcc>
  <rcc rId="21435" sId="5">
    <oc r="D129">
      <v>14995</v>
    </oc>
    <nc r="D129">
      <v>15145</v>
    </nc>
  </rcc>
  <rcc rId="21436" sId="5">
    <oc r="D130">
      <v>10815</v>
    </oc>
    <nc r="D130">
      <v>11140</v>
    </nc>
  </rcc>
  <rcc rId="21437" sId="5">
    <oc r="D131">
      <v>7735</v>
    </oc>
    <nc r="D131">
      <v>7835</v>
    </nc>
  </rcc>
  <rcc rId="21438" sId="5">
    <oc r="D132">
      <v>8995</v>
    </oc>
    <nc r="D132">
      <v>9080</v>
    </nc>
  </rcc>
  <rcc rId="21439" sId="5">
    <oc r="D133">
      <v>18245</v>
    </oc>
    <nc r="D133">
      <v>18355</v>
    </nc>
  </rcc>
  <rcc rId="21440" sId="5">
    <oc r="D134">
      <v>17100</v>
    </oc>
    <nc r="D134">
      <v>17225</v>
    </nc>
  </rcc>
  <rcc rId="21441" sId="5">
    <oc r="D135">
      <v>30030</v>
    </oc>
    <nc r="D135">
      <v>30205</v>
    </nc>
  </rcc>
  <rcc rId="21442" sId="5">
    <oc r="D136">
      <v>57250</v>
    </oc>
    <nc r="D136">
      <v>57490</v>
    </nc>
  </rcc>
  <rcc rId="21443" sId="5">
    <oc r="D137">
      <v>27875</v>
    </oc>
    <nc r="D137">
      <v>28065</v>
    </nc>
  </rcc>
  <rcc rId="21444" sId="5">
    <oc r="D138">
      <v>27025</v>
    </oc>
    <nc r="D138">
      <v>27325</v>
    </nc>
  </rcc>
  <rcc rId="21445" sId="5">
    <oc r="D139">
      <v>39795</v>
    </oc>
    <nc r="D139">
      <v>39930</v>
    </nc>
  </rcc>
  <rcc rId="21446" sId="5">
    <oc r="D140">
      <v>18045</v>
    </oc>
    <nc r="D140">
      <v>18155</v>
    </nc>
  </rcc>
  <rcc rId="21447" sId="5">
    <oc r="D141">
      <v>8190</v>
    </oc>
    <nc r="D141">
      <v>8365</v>
    </nc>
  </rcc>
  <rcc rId="21448" sId="5">
    <oc r="D142">
      <v>25580</v>
    </oc>
    <nc r="D142">
      <v>25885</v>
    </nc>
  </rcc>
  <rcc rId="21449" sId="5">
    <oc r="D143">
      <v>40985</v>
    </oc>
    <nc r="D143">
      <v>41075</v>
    </nc>
  </rcc>
  <rcc rId="21450" sId="5">
    <oc r="D144">
      <v>54400</v>
    </oc>
    <nc r="D144">
      <v>54895</v>
    </nc>
  </rcc>
  <rcc rId="21451" sId="5">
    <oc r="D145">
      <v>9660</v>
    </oc>
    <nc r="D145">
      <v>9825</v>
    </nc>
  </rcc>
  <rcc rId="21452" sId="5">
    <oc r="D146">
      <v>11215</v>
    </oc>
    <nc r="D146">
      <v>11490</v>
    </nc>
  </rcc>
  <rcc rId="21453" sId="5">
    <oc r="D147">
      <v>27920</v>
    </oc>
    <nc r="D147">
      <v>28165</v>
    </nc>
  </rcc>
  <rcc rId="21454" sId="5">
    <oc r="D148">
      <v>12900</v>
    </oc>
    <nc r="D148">
      <v>12975</v>
    </nc>
  </rcc>
  <rcc rId="21455" sId="5">
    <oc r="D149">
      <v>39555</v>
    </oc>
    <nc r="D149">
      <v>39685</v>
    </nc>
  </rcc>
  <rcc rId="21456" sId="5">
    <oc r="D150">
      <v>38240</v>
    </oc>
    <nc r="D150">
      <v>38365</v>
    </nc>
  </rcc>
  <rcc rId="21457" sId="5">
    <oc r="D151">
      <v>43335</v>
    </oc>
    <nc r="D151">
      <v>43545</v>
    </nc>
  </rcc>
  <rcc rId="21458" sId="5">
    <oc r="D152">
      <v>22520</v>
    </oc>
    <nc r="D152">
      <v>22625</v>
    </nc>
  </rcc>
  <rcc rId="21459" sId="5">
    <oc r="D154">
      <v>28060</v>
    </oc>
    <nc r="D154">
      <v>28235</v>
    </nc>
  </rcc>
  <rcc rId="21460" sId="5">
    <oc r="D155">
      <v>73055</v>
    </oc>
    <nc r="D155">
      <v>73640</v>
    </nc>
  </rcc>
  <rcc rId="21461" sId="5">
    <oc r="D156">
      <v>23130</v>
    </oc>
    <nc r="D156">
      <v>23460</v>
    </nc>
  </rcc>
  <rcc rId="21462" sId="5">
    <oc r="D157">
      <v>35000</v>
    </oc>
    <nc r="D157">
      <v>35190</v>
    </nc>
  </rcc>
  <rcc rId="21463" sId="5">
    <oc r="D158">
      <v>3500</v>
    </oc>
    <nc r="D158">
      <v>3690</v>
    </nc>
  </rcc>
  <rcc rId="21464" sId="5">
    <oc r="D159">
      <v>7120</v>
    </oc>
    <nc r="D159">
      <v>7225</v>
    </nc>
  </rcc>
  <rcc rId="21465" sId="5">
    <oc r="D160">
      <v>11525</v>
    </oc>
    <nc r="D160">
      <v>11900</v>
    </nc>
  </rcc>
  <rcc rId="21466" sId="5">
    <oc r="D161">
      <v>91095</v>
    </oc>
    <nc r="D161">
      <v>91255</v>
    </nc>
  </rcc>
  <rcc rId="21467" sId="5">
    <oc r="D162">
      <v>70365</v>
    </oc>
    <nc r="D162">
      <v>71000</v>
    </nc>
  </rcc>
  <rcc rId="21468" sId="5">
    <oc r="D163">
      <v>18515</v>
    </oc>
    <nc r="D163">
      <v>18770</v>
    </nc>
  </rcc>
  <rcc rId="21469" sId="5">
    <oc r="D164">
      <v>46445</v>
    </oc>
    <nc r="D164">
      <v>46480</v>
    </nc>
  </rcc>
  <rcc rId="21470" sId="5">
    <oc r="D166">
      <v>22080</v>
    </oc>
    <nc r="D166">
      <v>22240</v>
    </nc>
  </rcc>
  <rcc rId="21471" sId="5">
    <oc r="D167">
      <v>375</v>
    </oc>
    <nc r="D167">
      <v>500</v>
    </nc>
  </rcc>
  <rcc rId="21472" sId="5">
    <oc r="D168">
      <v>12670</v>
    </oc>
    <nc r="D168">
      <v>12770</v>
    </nc>
  </rcc>
  <rcc rId="21473" sId="5">
    <oc r="D169">
      <v>12220</v>
    </oc>
    <nc r="D169">
      <v>12315</v>
    </nc>
  </rcc>
  <rcc rId="21474" sId="5">
    <oc r="D170">
      <v>9640</v>
    </oc>
    <nc r="D170">
      <v>9870</v>
    </nc>
  </rcc>
  <rcc rId="21475" sId="5">
    <oc r="D171">
      <v>69080</v>
    </oc>
    <nc r="D171">
      <v>69320</v>
    </nc>
  </rcc>
  <rcc rId="21476" sId="5">
    <oc r="D172">
      <v>38840</v>
    </oc>
    <nc r="D172">
      <v>39005</v>
    </nc>
  </rcc>
  <rcc rId="21477" sId="5">
    <oc r="D173">
      <v>18040</v>
    </oc>
    <nc r="D173">
      <v>18265</v>
    </nc>
  </rcc>
  <rcc rId="21478" sId="5">
    <oc r="D174">
      <v>9270</v>
    </oc>
    <nc r="D174">
      <v>9395</v>
    </nc>
  </rcc>
  <rcc rId="21479" sId="5">
    <oc r="D175">
      <v>51225</v>
    </oc>
    <nc r="D175">
      <v>51765</v>
    </nc>
  </rcc>
  <rcc rId="21480" sId="5">
    <oc r="D176">
      <v>44335</v>
    </oc>
    <nc r="D176">
      <v>44470</v>
    </nc>
  </rcc>
  <rcc rId="21481" sId="5">
    <oc r="D177">
      <v>31095</v>
    </oc>
    <nc r="D177">
      <v>31540</v>
    </nc>
  </rcc>
  <rcc rId="21482" sId="5">
    <oc r="D178">
      <v>126455</v>
    </oc>
    <nc r="D178">
      <v>126875</v>
    </nc>
  </rcc>
  <rcc rId="21483" sId="5">
    <oc r="D179">
      <v>47290</v>
    </oc>
    <nc r="D179">
      <v>47600</v>
    </nc>
  </rcc>
  <rcc rId="21484" sId="5">
    <oc r="D180">
      <v>37800</v>
    </oc>
    <nc r="D180">
      <v>37980</v>
    </nc>
  </rcc>
  <rcc rId="21485" sId="5">
    <oc r="D181">
      <v>9030</v>
    </oc>
    <nc r="D181">
      <v>9175</v>
    </nc>
  </rcc>
  <rcc rId="21486" sId="5">
    <oc r="D182">
      <v>7990</v>
    </oc>
    <nc r="D182">
      <v>8145</v>
    </nc>
  </rcc>
  <rcc rId="21487" sId="5">
    <oc r="D183">
      <v>30500</v>
    </oc>
    <nc r="D183">
      <v>30635</v>
    </nc>
  </rcc>
  <rcc rId="21488" sId="5">
    <oc r="D184">
      <v>21810</v>
    </oc>
    <nc r="D184">
      <v>22100</v>
    </nc>
  </rcc>
  <rcc rId="21489" sId="5">
    <oc r="D185">
      <v>9545</v>
    </oc>
    <nc r="D185">
      <v>9705</v>
    </nc>
  </rcc>
  <rcc rId="21490" sId="5">
    <oc r="D186">
      <v>17160</v>
    </oc>
    <nc r="D186">
      <v>17365</v>
    </nc>
  </rcc>
  <rcc rId="21491" sId="5">
    <oc r="D187">
      <v>40125</v>
    </oc>
    <nc r="D187">
      <v>40180</v>
    </nc>
  </rcc>
  <rcc rId="21492" sId="5">
    <oc r="D188">
      <v>12355</v>
    </oc>
    <nc r="D188">
      <v>12490</v>
    </nc>
  </rcc>
  <rcc rId="21493" sId="5">
    <oc r="D189">
      <v>120555</v>
    </oc>
    <nc r="D189">
      <v>120830</v>
    </nc>
  </rcc>
  <rcc rId="21494" sId="5">
    <oc r="D190">
      <v>5595</v>
    </oc>
    <nc r="D190">
      <v>5840</v>
    </nc>
  </rcc>
  <rcc rId="21495" sId="5">
    <oc r="D191">
      <v>23250</v>
    </oc>
    <nc r="D191">
      <v>23610</v>
    </nc>
  </rcc>
  <rcc rId="21496" sId="5">
    <oc r="D192">
      <v>31415</v>
    </oc>
    <nc r="D192">
      <v>31640</v>
    </nc>
  </rcc>
  <rcc rId="21497" sId="5">
    <oc r="D193">
      <v>23635</v>
    </oc>
    <nc r="D193">
      <v>24170</v>
    </nc>
  </rcc>
  <rcc rId="21498" sId="5">
    <oc r="D195">
      <v>9175</v>
    </oc>
    <nc r="D195">
      <v>9330</v>
    </nc>
  </rcc>
  <rcc rId="21499" sId="5">
    <oc r="D196">
      <v>16875</v>
    </oc>
    <nc r="D196">
      <v>18065</v>
    </nc>
  </rcc>
  <rcc rId="21500" sId="5">
    <oc r="D197">
      <v>8895</v>
    </oc>
    <nc r="D197">
      <v>9075</v>
    </nc>
  </rcc>
  <rcc rId="21501" sId="5">
    <oc r="D198">
      <v>16685</v>
    </oc>
    <nc r="D198">
      <v>16835</v>
    </nc>
  </rcc>
  <rcc rId="21502" sId="5">
    <oc r="D199">
      <v>16175</v>
    </oc>
    <nc r="D199">
      <v>16205</v>
    </nc>
  </rcc>
  <rcc rId="21503" sId="5">
    <oc r="D200">
      <v>21715</v>
    </oc>
    <nc r="D200">
      <v>21960</v>
    </nc>
  </rcc>
  <rcc rId="21504" sId="5">
    <oc r="D201">
      <v>14480</v>
    </oc>
    <nc r="D201">
      <v>14670</v>
    </nc>
  </rcc>
  <rcc rId="21505" sId="5">
    <oc r="E6">
      <v>13080</v>
    </oc>
    <nc r="E6"/>
  </rcc>
  <rcc rId="21506" sId="5">
    <oc r="E7">
      <v>5285</v>
    </oc>
    <nc r="E7"/>
  </rcc>
  <rcc rId="21507" sId="5">
    <oc r="E8">
      <v>11770</v>
    </oc>
    <nc r="E8"/>
  </rcc>
  <rcc rId="21508" sId="5">
    <oc r="E9">
      <v>9005</v>
    </oc>
    <nc r="E9"/>
  </rcc>
  <rcc rId="21509" sId="5">
    <oc r="E10">
      <v>18210</v>
    </oc>
    <nc r="E10"/>
  </rcc>
  <rcc rId="21510" sId="5">
    <oc r="E11">
      <v>45300</v>
    </oc>
    <nc r="E11"/>
  </rcc>
  <rcc rId="21511" sId="5">
    <oc r="E12">
      <v>17935</v>
    </oc>
    <nc r="E12"/>
  </rcc>
  <rcc rId="21512" sId="5">
    <oc r="E13">
      <v>12945</v>
    </oc>
    <nc r="E13"/>
  </rcc>
  <rcc rId="21513" sId="5">
    <oc r="E14">
      <v>69285</v>
    </oc>
    <nc r="E14"/>
  </rcc>
  <rcc rId="21514" sId="5">
    <oc r="E15">
      <v>20085</v>
    </oc>
    <nc r="E15"/>
  </rcc>
  <rcc rId="21515" sId="5">
    <oc r="E16">
      <v>5750</v>
    </oc>
    <nc r="E16"/>
  </rcc>
  <rcc rId="21516" sId="5">
    <oc r="E17">
      <v>32390</v>
    </oc>
    <nc r="E17"/>
  </rcc>
  <rcc rId="21517" sId="5">
    <oc r="E18">
      <v>16845</v>
    </oc>
    <nc r="E18"/>
  </rcc>
  <rcc rId="21518" sId="5">
    <oc r="E19">
      <v>11300</v>
    </oc>
    <nc r="E19"/>
  </rcc>
  <rcc rId="21519" sId="5">
    <oc r="E20">
      <v>50855</v>
    </oc>
    <nc r="E20"/>
  </rcc>
  <rcc rId="21520" sId="5">
    <oc r="E21">
      <v>69590</v>
    </oc>
    <nc r="E21"/>
  </rcc>
  <rcc rId="21521" sId="5">
    <oc r="E22">
      <v>50645</v>
    </oc>
    <nc r="E22"/>
  </rcc>
  <rcc rId="21522" sId="5">
    <oc r="E23">
      <v>10535</v>
    </oc>
    <nc r="E23"/>
  </rcc>
  <rcc rId="21523" sId="5">
    <oc r="E24">
      <v>7110</v>
    </oc>
    <nc r="E24"/>
  </rcc>
  <rcc rId="21524" sId="5">
    <oc r="E25">
      <v>14480</v>
    </oc>
    <nc r="E25"/>
  </rcc>
  <rcc rId="21525" sId="5">
    <oc r="E26">
      <v>8590</v>
    </oc>
    <nc r="E26"/>
  </rcc>
  <rcc rId="21526" sId="5">
    <oc r="E27">
      <v>2445</v>
    </oc>
    <nc r="E27"/>
  </rcc>
  <rcc rId="21527" sId="5">
    <oc r="E28">
      <v>5450</v>
    </oc>
    <nc r="E28"/>
  </rcc>
  <rcc rId="21528" sId="5">
    <oc r="E29">
      <v>18785</v>
    </oc>
    <nc r="E29"/>
  </rcc>
  <rcc rId="21529" sId="5">
    <oc r="E30">
      <v>59800</v>
    </oc>
    <nc r="E30"/>
  </rcc>
  <rcc rId="21530" sId="5">
    <oc r="E31">
      <v>18610</v>
    </oc>
    <nc r="E31"/>
  </rcc>
  <rcc rId="21531" sId="5">
    <oc r="E32">
      <v>18060</v>
    </oc>
    <nc r="E32"/>
  </rcc>
  <rcc rId="21532" sId="5">
    <oc r="E33">
      <v>54390</v>
    </oc>
    <nc r="E33"/>
  </rcc>
  <rcc rId="21533" sId="5">
    <oc r="E34">
      <v>12845</v>
    </oc>
    <nc r="E34"/>
  </rcc>
  <rcc rId="21534" sId="5">
    <oc r="E35">
      <v>10180</v>
    </oc>
    <nc r="E35"/>
  </rcc>
  <rcc rId="21535" sId="5">
    <oc r="E36">
      <v>67815</v>
    </oc>
    <nc r="E36"/>
  </rcc>
  <rcc rId="21536" sId="5">
    <oc r="E37">
      <v>25500</v>
    </oc>
    <nc r="E37"/>
  </rcc>
  <rcc rId="21537" sId="5">
    <oc r="E38">
      <v>89340</v>
    </oc>
    <nc r="E38"/>
  </rcc>
  <rcc rId="21538" sId="5">
    <oc r="E39">
      <v>11165</v>
    </oc>
    <nc r="E39"/>
  </rcc>
  <rcc rId="21539" sId="5">
    <oc r="E40">
      <v>63530</v>
    </oc>
    <nc r="E40"/>
  </rcc>
  <rcc rId="21540" sId="5">
    <oc r="E41">
      <v>17790</v>
    </oc>
    <nc r="E41"/>
  </rcc>
  <rcc rId="21541" sId="5">
    <oc r="E42">
      <v>105890</v>
    </oc>
    <nc r="E42"/>
  </rcc>
  <rcc rId="21542" sId="5">
    <oc r="E43">
      <v>12980</v>
    </oc>
    <nc r="E43"/>
  </rcc>
  <rcc rId="21543" sId="5">
    <oc r="E44">
      <v>23425</v>
    </oc>
    <nc r="E44"/>
  </rcc>
  <rcc rId="21544" sId="5">
    <oc r="E45">
      <v>19070</v>
    </oc>
    <nc r="E45"/>
  </rcc>
  <rcc rId="21545" sId="5">
    <oc r="E46">
      <v>30800</v>
    </oc>
    <nc r="E46"/>
  </rcc>
  <rcc rId="21546" sId="5">
    <oc r="E47">
      <v>8880</v>
    </oc>
    <nc r="E47"/>
  </rcc>
  <rcc rId="21547" sId="5">
    <oc r="E48">
      <v>24510</v>
    </oc>
    <nc r="E48"/>
  </rcc>
  <rcc rId="21548" sId="5">
    <oc r="E49">
      <v>33450</v>
    </oc>
    <nc r="E49"/>
  </rcc>
  <rcc rId="21549" sId="5">
    <oc r="E50">
      <v>18405</v>
    </oc>
    <nc r="E50"/>
  </rcc>
  <rcc rId="21550" sId="5">
    <oc r="E51">
      <v>450</v>
    </oc>
    <nc r="E51"/>
  </rcc>
  <rcc rId="21551" sId="5">
    <oc r="E52">
      <v>21100</v>
    </oc>
    <nc r="E52"/>
  </rcc>
  <rcc rId="21552" sId="5">
    <oc r="E53">
      <v>36025</v>
    </oc>
    <nc r="E53"/>
  </rcc>
  <rcc rId="21553" sId="5">
    <oc r="E54">
      <v>39870</v>
    </oc>
    <nc r="E54"/>
  </rcc>
  <rcc rId="21554" sId="5">
    <oc r="E55">
      <v>6660</v>
    </oc>
    <nc r="E55"/>
  </rcc>
  <rcc rId="21555" sId="5">
    <oc r="E56">
      <v>256935</v>
    </oc>
    <nc r="E56"/>
  </rcc>
  <rcc rId="21556" sId="5">
    <oc r="E57">
      <v>31435</v>
    </oc>
    <nc r="E57"/>
  </rcc>
  <rcc rId="21557" sId="5">
    <oc r="E58">
      <v>5635</v>
    </oc>
    <nc r="E58"/>
  </rcc>
  <rcc rId="21558" sId="5">
    <oc r="E59">
      <v>66090</v>
    </oc>
    <nc r="E59"/>
  </rcc>
  <rcc rId="21559" sId="5">
    <oc r="E61">
      <v>3075</v>
    </oc>
    <nc r="E61"/>
  </rcc>
  <rcc rId="21560" sId="5">
    <oc r="E62">
      <v>7935</v>
    </oc>
    <nc r="E62"/>
  </rcc>
  <rcc rId="21561" sId="5">
    <oc r="E63">
      <v>260</v>
    </oc>
    <nc r="E63"/>
  </rcc>
  <rcc rId="21562" sId="5">
    <oc r="E64">
      <v>18160</v>
    </oc>
    <nc r="E64"/>
  </rcc>
  <rcc rId="21563" sId="5">
    <oc r="E65">
      <v>6135</v>
    </oc>
    <nc r="E65"/>
  </rcc>
  <rcc rId="21564" sId="5">
    <oc r="E66">
      <v>21895</v>
    </oc>
    <nc r="E66"/>
  </rcc>
  <rcc rId="21565" sId="5">
    <oc r="E67">
      <v>25925</v>
    </oc>
    <nc r="E67"/>
  </rcc>
  <rcc rId="21566" sId="5">
    <oc r="E68">
      <v>5370</v>
    </oc>
    <nc r="E68"/>
  </rcc>
  <rcc rId="21567" sId="5">
    <oc r="E70">
      <v>20230</v>
    </oc>
    <nc r="E70"/>
  </rcc>
  <rcc rId="21568" sId="5">
    <oc r="E71">
      <v>35020</v>
    </oc>
    <nc r="E71"/>
  </rcc>
  <rcc rId="21569" sId="5">
    <oc r="E72">
      <v>31720</v>
    </oc>
    <nc r="E72"/>
  </rcc>
  <rcc rId="21570" sId="5">
    <oc r="E73">
      <v>3355</v>
    </oc>
    <nc r="E73"/>
  </rcc>
  <rcc rId="21571" sId="5">
    <oc r="E74">
      <v>4680</v>
    </oc>
    <nc r="E74"/>
  </rcc>
  <rcc rId="21572" sId="5">
    <oc r="E75">
      <v>5110</v>
    </oc>
    <nc r="E75"/>
  </rcc>
  <rcc rId="21573" sId="5">
    <oc r="E76">
      <v>53615</v>
    </oc>
    <nc r="E76"/>
  </rcc>
  <rcc rId="21574" sId="5">
    <oc r="E77">
      <v>11495</v>
    </oc>
    <nc r="E77"/>
  </rcc>
  <rcc rId="21575" sId="5">
    <oc r="E78">
      <v>11375</v>
    </oc>
    <nc r="E78"/>
  </rcc>
  <rcc rId="21576" sId="5">
    <oc r="E79">
      <v>7565</v>
    </oc>
    <nc r="E79"/>
  </rcc>
  <rcc rId="21577" sId="5">
    <oc r="E80">
      <v>6025</v>
    </oc>
    <nc r="E80"/>
  </rcc>
  <rcc rId="21578" sId="5">
    <oc r="E81">
      <v>10015</v>
    </oc>
    <nc r="E81"/>
  </rcc>
  <rcc rId="21579" sId="5">
    <oc r="E82">
      <v>1860</v>
    </oc>
    <nc r="E82"/>
  </rcc>
  <rcc rId="21580" sId="5">
    <oc r="E83">
      <v>15050</v>
    </oc>
    <nc r="E83"/>
  </rcc>
  <rcc rId="21581" sId="5">
    <oc r="E84">
      <v>100</v>
    </oc>
    <nc r="E84"/>
  </rcc>
  <rcc rId="21582" sId="5">
    <oc r="E85">
      <v>25080</v>
    </oc>
    <nc r="E85"/>
  </rcc>
  <rcc rId="21583" sId="5">
    <oc r="E86">
      <v>26860</v>
    </oc>
    <nc r="E86"/>
  </rcc>
  <rcc rId="21584" sId="5">
    <oc r="E87">
      <v>8405</v>
    </oc>
    <nc r="E87"/>
  </rcc>
  <rcc rId="21585" sId="5">
    <oc r="E88">
      <v>2975</v>
    </oc>
    <nc r="E88"/>
  </rcc>
  <rcc rId="21586" sId="5">
    <oc r="E89">
      <v>31895</v>
    </oc>
    <nc r="E89"/>
  </rcc>
  <rcc rId="21587" sId="5">
    <oc r="E90">
      <v>26825</v>
    </oc>
    <nc r="E90"/>
  </rcc>
  <rcc rId="21588" sId="5">
    <oc r="E91">
      <v>63835</v>
    </oc>
    <nc r="E91"/>
  </rcc>
  <rcc rId="21589" sId="5">
    <oc r="E92">
      <v>39395</v>
    </oc>
    <nc r="E92"/>
  </rcc>
  <rcc rId="21590" sId="5">
    <oc r="E94">
      <v>525</v>
    </oc>
    <nc r="E94"/>
  </rcc>
  <rcc rId="21591" sId="5">
    <oc r="E95">
      <v>18660</v>
    </oc>
    <nc r="E95"/>
  </rcc>
  <rcc rId="21592" sId="5">
    <oc r="E96">
      <v>7705</v>
    </oc>
    <nc r="E96"/>
  </rcc>
  <rcc rId="21593" sId="5">
    <oc r="E97">
      <v>32565</v>
    </oc>
    <nc r="E97"/>
  </rcc>
  <rcc rId="21594" sId="5">
    <oc r="E98">
      <v>7810</v>
    </oc>
    <nc r="E98"/>
  </rcc>
  <rcc rId="21595" sId="5">
    <oc r="E99">
      <v>42260</v>
    </oc>
    <nc r="E99"/>
  </rcc>
  <rcc rId="21596" sId="5">
    <oc r="E100">
      <v>29780</v>
    </oc>
    <nc r="E100"/>
  </rcc>
  <rcc rId="21597" sId="5">
    <oc r="E101">
      <v>28800</v>
    </oc>
    <nc r="E101"/>
  </rcc>
  <rcc rId="21598" sId="5">
    <oc r="E102">
      <v>15745</v>
    </oc>
    <nc r="E102"/>
  </rcc>
  <rcc rId="21599" sId="5">
    <oc r="E103">
      <v>13685</v>
    </oc>
    <nc r="E103"/>
  </rcc>
  <rcc rId="21600" sId="5">
    <oc r="E104">
      <v>23245</v>
    </oc>
    <nc r="E104"/>
  </rcc>
  <rcc rId="21601" sId="5">
    <oc r="E105">
      <v>3590</v>
    </oc>
    <nc r="E105"/>
  </rcc>
  <rcc rId="21602" sId="5">
    <oc r="E106">
      <v>8425</v>
    </oc>
    <nc r="E106"/>
  </rcc>
  <rcc rId="21603" sId="5">
    <oc r="E107">
      <v>5480</v>
    </oc>
    <nc r="E107"/>
  </rcc>
  <rcc rId="21604" sId="5">
    <oc r="E108">
      <v>96615</v>
    </oc>
    <nc r="E108"/>
  </rcc>
  <rcc rId="21605" sId="5">
    <oc r="E109">
      <v>34960</v>
    </oc>
    <nc r="E109"/>
  </rcc>
  <rcc rId="21606" sId="5">
    <oc r="E110">
      <v>12245</v>
    </oc>
    <nc r="E110"/>
  </rcc>
  <rcc rId="21607" sId="5">
    <oc r="E111">
      <v>24270</v>
    </oc>
    <nc r="E111"/>
  </rcc>
  <rcc rId="21608" sId="5">
    <oc r="E112">
      <v>4595</v>
    </oc>
    <nc r="E112"/>
  </rcc>
  <rcc rId="21609" sId="5">
    <oc r="E113">
      <v>18770</v>
    </oc>
    <nc r="E113"/>
  </rcc>
  <rcc rId="21610" sId="5">
    <oc r="E114">
      <v>10580</v>
    </oc>
    <nc r="E114"/>
  </rcc>
  <rcc rId="21611" sId="5">
    <oc r="E115">
      <v>45845</v>
    </oc>
    <nc r="E115"/>
  </rcc>
  <rcc rId="21612" sId="5">
    <oc r="E116">
      <v>34940</v>
    </oc>
    <nc r="E116"/>
  </rcc>
  <rcc rId="21613" sId="5">
    <oc r="E117">
      <v>94990</v>
    </oc>
    <nc r="E117"/>
  </rcc>
  <rcc rId="21614" sId="5">
    <oc r="E118">
      <v>38690</v>
    </oc>
    <nc r="E118"/>
  </rcc>
  <rcc rId="21615" sId="5">
    <oc r="E119">
      <v>1650</v>
    </oc>
    <nc r="E119"/>
  </rcc>
  <rcc rId="21616" sId="5">
    <oc r="E120">
      <v>85885</v>
    </oc>
    <nc r="E120"/>
  </rcc>
  <rcc rId="21617" sId="5">
    <oc r="E121">
      <v>82715</v>
    </oc>
    <nc r="E121"/>
  </rcc>
  <rcc rId="21618" sId="5">
    <oc r="E122">
      <v>15675</v>
    </oc>
    <nc r="E122"/>
  </rcc>
  <rcc rId="21619" sId="5">
    <oc r="E123">
      <v>4835</v>
    </oc>
    <nc r="E123"/>
  </rcc>
  <rcc rId="21620" sId="5">
    <oc r="E124">
      <v>7985</v>
    </oc>
    <nc r="E124"/>
  </rcc>
  <rcc rId="21621" sId="5">
    <oc r="E125">
      <v>9200</v>
    </oc>
    <nc r="E125"/>
  </rcc>
  <rcc rId="21622" sId="5">
    <oc r="E126">
      <v>29995</v>
    </oc>
    <nc r="E126"/>
  </rcc>
  <rcc rId="21623" sId="5">
    <oc r="E127">
      <v>57640</v>
    </oc>
    <nc r="E127"/>
  </rcc>
  <rcc rId="21624" sId="5">
    <oc r="E128">
      <v>7525</v>
    </oc>
    <nc r="E128"/>
  </rcc>
  <rcc rId="21625" sId="5">
    <oc r="E129">
      <v>15145</v>
    </oc>
    <nc r="E129"/>
  </rcc>
  <rcc rId="21626" sId="5">
    <oc r="E130">
      <v>11140</v>
    </oc>
    <nc r="E130"/>
  </rcc>
  <rcc rId="21627" sId="5">
    <oc r="E131">
      <v>7835</v>
    </oc>
    <nc r="E131"/>
  </rcc>
  <rcc rId="21628" sId="5">
    <oc r="E132">
      <v>9080</v>
    </oc>
    <nc r="E132"/>
  </rcc>
  <rcc rId="21629" sId="5">
    <oc r="E133">
      <v>18355</v>
    </oc>
    <nc r="E133"/>
  </rcc>
  <rcc rId="21630" sId="5">
    <oc r="E134">
      <v>17225</v>
    </oc>
    <nc r="E134"/>
  </rcc>
  <rcc rId="21631" sId="5">
    <oc r="E135">
      <v>30205</v>
    </oc>
    <nc r="E135"/>
  </rcc>
  <rcc rId="21632" sId="5">
    <oc r="E136">
      <v>57490</v>
    </oc>
    <nc r="E136"/>
  </rcc>
  <rcc rId="21633" sId="5">
    <oc r="E137">
      <v>28065</v>
    </oc>
    <nc r="E137"/>
  </rcc>
  <rcc rId="21634" sId="5">
    <oc r="E138">
      <v>27325</v>
    </oc>
    <nc r="E138"/>
  </rcc>
  <rcc rId="21635" sId="5">
    <oc r="E139">
      <v>39930</v>
    </oc>
    <nc r="E139"/>
  </rcc>
  <rcc rId="21636" sId="5">
    <oc r="E140">
      <v>18155</v>
    </oc>
    <nc r="E140"/>
  </rcc>
  <rcc rId="21637" sId="5">
    <oc r="E141">
      <v>8365</v>
    </oc>
    <nc r="E141"/>
  </rcc>
  <rcc rId="21638" sId="5">
    <oc r="E142">
      <v>25885</v>
    </oc>
    <nc r="E142"/>
  </rcc>
  <rcc rId="21639" sId="5">
    <oc r="E143">
      <v>41075</v>
    </oc>
    <nc r="E143"/>
  </rcc>
  <rcc rId="21640" sId="5">
    <oc r="E144">
      <v>54895</v>
    </oc>
    <nc r="E144"/>
  </rcc>
  <rcc rId="21641" sId="5">
    <oc r="E145">
      <v>9825</v>
    </oc>
    <nc r="E145"/>
  </rcc>
  <rcc rId="21642" sId="5">
    <oc r="E146">
      <v>11490</v>
    </oc>
    <nc r="E146"/>
  </rcc>
  <rcc rId="21643" sId="5">
    <oc r="E147">
      <v>28165</v>
    </oc>
    <nc r="E147"/>
  </rcc>
  <rcc rId="21644" sId="5">
    <oc r="E148">
      <v>12975</v>
    </oc>
    <nc r="E148"/>
  </rcc>
  <rcc rId="21645" sId="5">
    <oc r="E149">
      <v>39685</v>
    </oc>
    <nc r="E149"/>
  </rcc>
  <rcc rId="21646" sId="5">
    <oc r="E150">
      <v>38365</v>
    </oc>
    <nc r="E150"/>
  </rcc>
  <rcc rId="21647" sId="5">
    <oc r="E151">
      <v>43545</v>
    </oc>
    <nc r="E151"/>
  </rcc>
  <rcc rId="21648" sId="5">
    <oc r="E152">
      <v>22625</v>
    </oc>
    <nc r="E152"/>
  </rcc>
  <rcc rId="21649" sId="5">
    <oc r="E153">
      <v>1405</v>
    </oc>
    <nc r="E153"/>
  </rcc>
  <rcc rId="21650" sId="5">
    <oc r="E154">
      <v>28235</v>
    </oc>
    <nc r="E154"/>
  </rcc>
  <rcc rId="21651" sId="5">
    <oc r="E155">
      <v>73640</v>
    </oc>
    <nc r="E155"/>
  </rcc>
  <rcc rId="21652" sId="5">
    <oc r="E156">
      <v>23460</v>
    </oc>
    <nc r="E156"/>
  </rcc>
  <rcc rId="21653" sId="5">
    <oc r="E157">
      <v>35190</v>
    </oc>
    <nc r="E157"/>
  </rcc>
  <rcc rId="21654" sId="5">
    <oc r="E158">
      <v>3690</v>
    </oc>
    <nc r="E158"/>
  </rcc>
  <rcc rId="21655" sId="5">
    <oc r="E159">
      <v>7225</v>
    </oc>
    <nc r="E159"/>
  </rcc>
  <rcc rId="21656" sId="5">
    <oc r="E160">
      <v>11900</v>
    </oc>
    <nc r="E160"/>
  </rcc>
  <rcc rId="21657" sId="5">
    <oc r="E161">
      <v>91255</v>
    </oc>
    <nc r="E161"/>
  </rcc>
  <rcc rId="21658" sId="5">
    <oc r="E162">
      <v>71000</v>
    </oc>
    <nc r="E162"/>
  </rcc>
  <rcc rId="21659" sId="5">
    <oc r="E163">
      <v>18770</v>
    </oc>
    <nc r="E163"/>
  </rcc>
  <rcc rId="21660" sId="5">
    <oc r="E164">
      <v>46480</v>
    </oc>
    <nc r="E164"/>
  </rcc>
  <rcc rId="21661" sId="5">
    <oc r="E165">
      <v>28880</v>
    </oc>
    <nc r="E165"/>
  </rcc>
  <rcc rId="21662" sId="5">
    <oc r="E166">
      <v>22240</v>
    </oc>
    <nc r="E166"/>
  </rcc>
  <rcc rId="21663" sId="5">
    <oc r="E167">
      <v>500</v>
    </oc>
    <nc r="E167"/>
  </rcc>
  <rcc rId="21664" sId="5">
    <oc r="E168">
      <v>12770</v>
    </oc>
    <nc r="E168"/>
  </rcc>
  <rcc rId="21665" sId="5">
    <oc r="E169">
      <v>12315</v>
    </oc>
    <nc r="E169"/>
  </rcc>
  <rcc rId="21666" sId="5">
    <oc r="E170">
      <v>9870</v>
    </oc>
    <nc r="E170"/>
  </rcc>
  <rcc rId="21667" sId="5">
    <oc r="E171">
      <v>69320</v>
    </oc>
    <nc r="E171"/>
  </rcc>
  <rcc rId="21668" sId="5">
    <oc r="E172">
      <v>39005</v>
    </oc>
    <nc r="E172"/>
  </rcc>
  <rcc rId="21669" sId="5">
    <oc r="E173">
      <v>18265</v>
    </oc>
    <nc r="E173"/>
  </rcc>
  <rcc rId="21670" sId="5">
    <oc r="E174">
      <v>9395</v>
    </oc>
    <nc r="E174"/>
  </rcc>
  <rcc rId="21671" sId="5">
    <oc r="E175">
      <v>51765</v>
    </oc>
    <nc r="E175"/>
  </rcc>
  <rcc rId="21672" sId="5">
    <oc r="E176">
      <v>44470</v>
    </oc>
    <nc r="E176"/>
  </rcc>
  <rcc rId="21673" sId="5">
    <oc r="E177">
      <v>31540</v>
    </oc>
    <nc r="E177"/>
  </rcc>
  <rcc rId="21674" sId="5">
    <oc r="E178">
      <v>126875</v>
    </oc>
    <nc r="E178"/>
  </rcc>
  <rcc rId="21675" sId="5">
    <oc r="E179">
      <v>47600</v>
    </oc>
    <nc r="E179"/>
  </rcc>
  <rcc rId="21676" sId="5">
    <oc r="E180">
      <v>37980</v>
    </oc>
    <nc r="E180"/>
  </rcc>
  <rcc rId="21677" sId="5">
    <oc r="E181">
      <v>9175</v>
    </oc>
    <nc r="E181"/>
  </rcc>
  <rcc rId="21678" sId="5">
    <oc r="E182">
      <v>8145</v>
    </oc>
    <nc r="E182"/>
  </rcc>
  <rcc rId="21679" sId="5">
    <oc r="E183">
      <v>30635</v>
    </oc>
    <nc r="E183"/>
  </rcc>
  <rcc rId="21680" sId="5">
    <oc r="E184">
      <v>22100</v>
    </oc>
    <nc r="E184"/>
  </rcc>
  <rcc rId="21681" sId="5">
    <oc r="E185">
      <v>9705</v>
    </oc>
    <nc r="E185"/>
  </rcc>
  <rcc rId="21682" sId="5">
    <oc r="E186">
      <v>17365</v>
    </oc>
    <nc r="E186"/>
  </rcc>
  <rcc rId="21683" sId="5">
    <oc r="E187">
      <v>40180</v>
    </oc>
    <nc r="E187"/>
  </rcc>
  <rcc rId="21684" sId="5">
    <oc r="E188">
      <v>12490</v>
    </oc>
    <nc r="E188"/>
  </rcc>
  <rcc rId="21685" sId="5">
    <oc r="E189">
      <v>120830</v>
    </oc>
    <nc r="E189"/>
  </rcc>
  <rcc rId="21686" sId="5">
    <oc r="E190">
      <v>5840</v>
    </oc>
    <nc r="E190"/>
  </rcc>
  <rcc rId="21687" sId="5">
    <oc r="E191">
      <v>23610</v>
    </oc>
    <nc r="E191"/>
  </rcc>
  <rcc rId="21688" sId="5">
    <oc r="E192">
      <v>31640</v>
    </oc>
    <nc r="E192"/>
  </rcc>
  <rcc rId="21689" sId="5">
    <oc r="E193">
      <v>24170</v>
    </oc>
    <nc r="E193"/>
  </rcc>
  <rcc rId="21690" sId="5">
    <oc r="E194">
      <v>10225</v>
    </oc>
    <nc r="E194"/>
  </rcc>
  <rcc rId="21691" sId="5">
    <oc r="E195">
      <v>9330</v>
    </oc>
    <nc r="E195"/>
  </rcc>
  <rcc rId="21692" sId="5">
    <oc r="E196">
      <v>18065</v>
    </oc>
    <nc r="E196"/>
  </rcc>
  <rcc rId="21693" sId="5">
    <oc r="E197">
      <v>9075</v>
    </oc>
    <nc r="E197"/>
  </rcc>
  <rcc rId="21694" sId="5">
    <oc r="E198">
      <v>16835</v>
    </oc>
    <nc r="E198"/>
  </rcc>
  <rcc rId="21695" sId="5">
    <oc r="E199">
      <v>16205</v>
    </oc>
    <nc r="E199"/>
  </rcc>
  <rcc rId="21696" sId="5">
    <oc r="E200">
      <v>21960</v>
    </oc>
    <nc r="E200"/>
  </rcc>
  <rcc rId="21697" sId="5">
    <oc r="E201">
      <v>14670</v>
    </oc>
    <nc r="E201"/>
  </rcc>
  <rcc rId="21698" sId="6">
    <oc r="E1" t="inlineStr">
      <is>
        <t>Декабрь</t>
      </is>
    </oc>
    <nc r="E1" t="inlineStr">
      <is>
        <t>Январь</t>
      </is>
    </nc>
  </rcc>
  <rcc rId="21699" sId="6" numFmtId="19">
    <oc r="D6">
      <v>44889</v>
    </oc>
    <nc r="D6">
      <v>44915</v>
    </nc>
  </rcc>
  <rcc rId="21700" sId="6" numFmtId="19">
    <oc r="E6">
      <v>44914</v>
    </oc>
    <nc r="E6">
      <v>44949</v>
    </nc>
  </rcc>
  <rcc rId="21701" sId="6">
    <oc r="D7">
      <v>8890</v>
    </oc>
    <nc r="D7">
      <v>9004</v>
    </nc>
  </rcc>
  <rcc rId="21702" sId="6">
    <oc r="D8">
      <v>14394</v>
    </oc>
    <nc r="D8">
      <v>14782</v>
    </nc>
  </rcc>
  <rcc rId="21703" sId="6">
    <oc r="D9">
      <v>314</v>
    </oc>
    <nc r="D9">
      <v>344</v>
    </nc>
  </rcc>
  <rcc rId="21704" sId="6">
    <oc r="D10">
      <v>37588</v>
    </oc>
    <nc r="D10">
      <v>37889</v>
    </nc>
  </rcc>
  <rcc rId="21705" sId="6">
    <oc r="D11">
      <v>39597</v>
    </oc>
    <nc r="D11">
      <v>40100</v>
    </nc>
  </rcc>
  <rcc rId="21706" sId="6">
    <oc r="D12">
      <v>23619</v>
    </oc>
    <nc r="D12">
      <v>23850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1707" sId="6">
    <oc r="D16">
      <v>658</v>
    </oc>
    <nc r="D16">
      <v>673</v>
    </nc>
  </rcc>
  <rcc rId="21708" sId="6">
    <oc r="D17">
      <v>1075</v>
    </oc>
    <nc r="D17">
      <v>1159</v>
    </nc>
  </rcc>
  <rcc rId="21709" sId="6">
    <oc r="D20">
      <v>39990</v>
    </oc>
    <nc r="D20">
      <v>40045</v>
    </nc>
  </rcc>
  <rcc rId="21710" sId="6">
    <oc r="D21">
      <v>22807</v>
    </oc>
    <nc r="D21">
      <v>23100</v>
    </nc>
  </rcc>
  <rcc rId="21711" sId="6">
    <oc r="D23">
      <v>5201</v>
    </oc>
    <nc r="D23">
      <v>5298</v>
    </nc>
  </rcc>
  <rcc rId="21712" sId="6">
    <oc r="D24">
      <v>26050</v>
    </oc>
    <nc r="D24">
      <v>26150</v>
    </nc>
  </rcc>
  <rcc rId="21713" sId="6">
    <oc r="D25">
      <v>15727</v>
    </oc>
    <nc r="D25">
      <v>15868</v>
    </nc>
  </rcc>
  <rcc rId="21714" sId="6">
    <oc r="D29">
      <v>58402</v>
    </oc>
    <nc r="D29">
      <v>58814</v>
    </nc>
  </rcc>
  <rcc rId="21715" sId="6">
    <oc r="D30">
      <v>5529</v>
    </oc>
    <nc r="D30">
      <v>5590</v>
    </nc>
  </rcc>
  <rcc rId="21716" sId="6">
    <oc r="D31">
      <v>24180</v>
    </oc>
    <nc r="D31">
      <v>24526</v>
    </nc>
  </rcc>
  <rcc rId="21717" sId="6">
    <oc r="D32">
      <v>29919</v>
    </oc>
    <nc r="D32">
      <v>30465</v>
    </nc>
  </rcc>
  <rcc rId="21718" sId="6">
    <oc r="D33">
      <v>21871</v>
    </oc>
    <nc r="D33">
      <v>22254</v>
    </nc>
  </rcc>
  <rcc rId="21719" sId="6">
    <oc r="D34">
      <v>73204</v>
    </oc>
    <nc r="D34">
      <v>74204</v>
    </nc>
  </rcc>
  <rfmt sheetId="6" sqref="D35" start="0" length="0">
    <dxf>
      <fill>
        <patternFill>
          <bgColor theme="4" tint="0.79998168889431442"/>
        </patternFill>
      </fill>
    </dxf>
  </rfmt>
  <rcc rId="21720" sId="6">
    <oc r="D37">
      <v>24438</v>
    </oc>
    <nc r="D37">
      <v>24742</v>
    </nc>
  </rcc>
  <rcc rId="21721" sId="6">
    <oc r="D39">
      <v>19619</v>
    </oc>
    <nc r="D39">
      <v>19684</v>
    </nc>
  </rcc>
  <rcc rId="21722" sId="6">
    <oc r="D40">
      <v>40286</v>
    </oc>
    <nc r="D40">
      <v>40349</v>
    </nc>
  </rcc>
  <rcc rId="21723" sId="6">
    <oc r="D41">
      <v>564</v>
    </oc>
    <nc r="D41">
      <v>575</v>
    </nc>
  </rcc>
  <rcc rId="21724" sId="6">
    <oc r="E7">
      <v>9004</v>
    </oc>
    <nc r="E7"/>
  </rcc>
  <rcc rId="21725" sId="6">
    <oc r="E8">
      <v>14782</v>
    </oc>
    <nc r="E8"/>
  </rcc>
  <rcc rId="21726" sId="6">
    <oc r="E9">
      <v>344</v>
    </oc>
    <nc r="E9"/>
  </rcc>
  <rcc rId="21727" sId="6">
    <oc r="E10">
      <v>37889</v>
    </oc>
    <nc r="E10"/>
  </rcc>
  <rcc rId="21728" sId="6">
    <oc r="E11">
      <v>40100</v>
    </oc>
    <nc r="E11"/>
  </rcc>
  <rcc rId="21729" sId="6">
    <oc r="E12">
      <v>23850</v>
    </oc>
    <nc r="E12"/>
  </rcc>
  <rcc rId="21730" sId="6">
    <oc r="E13">
      <v>1317</v>
    </oc>
    <nc r="E13"/>
  </rcc>
  <rcc rId="21731" sId="6">
    <oc r="E14">
      <v>1853</v>
    </oc>
    <nc r="E14"/>
  </rcc>
  <rcc rId="21732" sId="6">
    <oc r="E15">
      <v>10036</v>
    </oc>
    <nc r="E15"/>
  </rcc>
  <rcc rId="21733" sId="6">
    <oc r="E16">
      <v>673</v>
    </oc>
    <nc r="E16"/>
  </rcc>
  <rcc rId="21734" sId="6">
    <oc r="E17">
      <v>1159</v>
    </oc>
    <nc r="E17"/>
  </rcc>
  <rcc rId="21735" sId="6">
    <oc r="E20">
      <v>40045</v>
    </oc>
    <nc r="E20"/>
  </rcc>
  <rcc rId="21736" sId="6">
    <oc r="E21">
      <v>23100</v>
    </oc>
    <nc r="E21"/>
  </rcc>
  <rcc rId="21737" sId="6">
    <oc r="E22">
      <v>31968</v>
    </oc>
    <nc r="E22"/>
  </rcc>
  <rcc rId="21738" sId="6">
    <oc r="E23">
      <v>5298</v>
    </oc>
    <nc r="E23"/>
  </rcc>
  <rcc rId="21739" sId="6">
    <oc r="E24">
      <v>26150</v>
    </oc>
    <nc r="E24"/>
  </rcc>
  <rcc rId="21740" sId="6">
    <oc r="E25">
      <v>15868</v>
    </oc>
    <nc r="E25"/>
  </rcc>
  <rcc rId="21741" sId="6">
    <oc r="E26">
      <v>24624</v>
    </oc>
    <nc r="E26"/>
  </rcc>
  <rcc rId="21742" sId="6">
    <oc r="E29">
      <v>58814</v>
    </oc>
    <nc r="E29"/>
  </rcc>
  <rcc rId="21743" sId="6">
    <oc r="E30">
      <v>5590</v>
    </oc>
    <nc r="E30"/>
  </rcc>
  <rcc rId="21744" sId="6">
    <oc r="E31">
      <v>24526</v>
    </oc>
    <nc r="E31"/>
  </rcc>
  <rcc rId="21745" sId="6">
    <oc r="E32">
      <v>30465</v>
    </oc>
    <nc r="E32"/>
  </rcc>
  <rcc rId="21746" sId="6">
    <oc r="E33">
      <v>22254</v>
    </oc>
    <nc r="E33"/>
  </rcc>
  <rcc rId="21747" sId="6">
    <oc r="E34">
      <v>74204</v>
    </oc>
    <nc r="E34"/>
  </rcc>
  <rcc rId="21748" sId="6">
    <oc r="E35">
      <v>1269</v>
    </oc>
    <nc r="E35"/>
  </rcc>
  <rcc rId="21749" sId="6">
    <oc r="E36">
      <v>8102</v>
    </oc>
    <nc r="E36"/>
  </rcc>
  <rcc rId="21750" sId="6">
    <oc r="E37">
      <v>24742</v>
    </oc>
    <nc r="E37"/>
  </rcc>
  <rcc rId="21751" sId="6">
    <oc r="E38">
      <v>1417</v>
    </oc>
    <nc r="E38"/>
  </rcc>
  <rcc rId="21752" sId="6">
    <oc r="E39">
      <v>19684</v>
    </oc>
    <nc r="E39"/>
  </rcc>
  <rcc rId="21753" sId="6">
    <oc r="E40">
      <v>40349</v>
    </oc>
    <nc r="E40"/>
  </rcc>
  <rcc rId="21754" sId="6">
    <oc r="E41">
      <v>575</v>
    </oc>
    <nc r="E41"/>
  </rcc>
  <rcc rId="21755" sId="6">
    <oc r="D51">
      <v>49061</v>
    </oc>
    <nc r="D51">
      <v>49631</v>
    </nc>
  </rcc>
  <rcc rId="21756" sId="6">
    <oc r="D52">
      <v>72685</v>
    </oc>
    <nc r="D52">
      <v>73473</v>
    </nc>
  </rcc>
  <rcc rId="21757" sId="6" odxf="1" dxf="1">
    <oc r="D53">
      <v>32278</v>
    </oc>
    <nc r="D53">
      <v>33228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21758" sId="6">
    <oc r="D57">
      <v>4689</v>
    </oc>
    <nc r="D57">
      <v>4766</v>
    </nc>
  </rcc>
  <rcc rId="21759" sId="6">
    <oc r="D58">
      <v>10397</v>
    </oc>
    <nc r="D58">
      <v>10894</v>
    </nc>
  </rcc>
  <rcc rId="21760" sId="6">
    <oc r="D59">
      <v>16486</v>
    </oc>
    <nc r="D59">
      <v>17543</v>
    </nc>
  </rcc>
  <rcc rId="21761" sId="6">
    <oc r="D60">
      <v>18554</v>
    </oc>
    <nc r="D60">
      <v>19035</v>
    </nc>
  </rcc>
  <rcc rId="21762" sId="6">
    <oc r="D61">
      <v>23330</v>
    </oc>
    <nc r="D61">
      <v>23838</v>
    </nc>
  </rcc>
  <rcc rId="21763" sId="6">
    <oc r="D62">
      <v>26249</v>
    </oc>
    <nc r="D62">
      <v>26472</v>
    </nc>
  </rcc>
  <rcc rId="21764" sId="6">
    <oc r="D63">
      <v>48700</v>
    </oc>
    <nc r="D63">
      <v>49951</v>
    </nc>
  </rcc>
  <rcc rId="21765" sId="6">
    <oc r="D65">
      <v>3545</v>
    </oc>
    <nc r="D65">
      <v>4431</v>
    </nc>
  </rcc>
  <rcc rId="21766" sId="6">
    <oc r="D66">
      <v>30433</v>
    </oc>
    <nc r="D66">
      <v>30735</v>
    </nc>
  </rcc>
  <rcc rId="21767" sId="6">
    <oc r="D67">
      <v>80812</v>
    </oc>
    <nc r="D67">
      <v>82175</v>
    </nc>
  </rcc>
  <rcc rId="21768" sId="6">
    <oc r="D68">
      <v>12474</v>
    </oc>
    <nc r="D68">
      <v>12584</v>
    </nc>
  </rcc>
  <rcc rId="21769" sId="6">
    <oc r="D69">
      <v>4235</v>
    </oc>
    <nc r="D69">
      <v>4300</v>
    </nc>
  </rcc>
  <rcmt sheetId="6" cell="D69" guid="{00000000-0000-0000-0000-000000000000}" action="delete" author="HP"/>
  <rcc rId="21770" sId="6">
    <oc r="E51">
      <v>49631</v>
    </oc>
    <nc r="E51"/>
  </rcc>
  <rcc rId="21771" sId="6">
    <oc r="E52">
      <v>73473</v>
    </oc>
    <nc r="E52"/>
  </rcc>
  <rcc rId="21772" sId="6">
    <oc r="E53">
      <v>33228</v>
    </oc>
    <nc r="E53"/>
  </rcc>
  <rcc rId="21773" sId="6">
    <oc r="E55">
      <v>9405</v>
    </oc>
    <nc r="E55"/>
  </rcc>
  <rcc rId="21774" sId="6">
    <oc r="E56">
      <v>22282</v>
    </oc>
    <nc r="E56"/>
  </rcc>
  <rcc rId="21775" sId="6">
    <oc r="E57">
      <v>4766</v>
    </oc>
    <nc r="E57"/>
  </rcc>
  <rcc rId="21776" sId="6">
    <oc r="E58">
      <v>10894</v>
    </oc>
    <nc r="E58"/>
  </rcc>
  <rcc rId="21777" sId="6">
    <oc r="E59">
      <v>17543</v>
    </oc>
    <nc r="E59"/>
  </rcc>
  <rcc rId="21778" sId="6">
    <oc r="E60">
      <v>19035</v>
    </oc>
    <nc r="E60"/>
  </rcc>
  <rcc rId="21779" sId="6">
    <oc r="E61">
      <v>23838</v>
    </oc>
    <nc r="E61"/>
  </rcc>
  <rcc rId="21780" sId="6">
    <oc r="E62">
      <v>26472</v>
    </oc>
    <nc r="E62"/>
  </rcc>
  <rcc rId="21781" sId="6">
    <oc r="E63">
      <v>49951</v>
    </oc>
    <nc r="E63"/>
  </rcc>
  <rcc rId="21782" sId="6">
    <oc r="E64">
      <v>40</v>
    </oc>
    <nc r="E64"/>
  </rcc>
  <rcc rId="21783" sId="6">
    <oc r="E65">
      <v>4431</v>
    </oc>
    <nc r="E65"/>
  </rcc>
  <rcc rId="21784" sId="6">
    <oc r="E66">
      <v>30735</v>
    </oc>
    <nc r="E66"/>
  </rcc>
  <rcc rId="21785" sId="6">
    <oc r="E67">
      <v>82175</v>
    </oc>
    <nc r="E67"/>
  </rcc>
  <rcc rId="21786" sId="6">
    <oc r="E68">
      <v>12584</v>
    </oc>
    <nc r="E68"/>
  </rcc>
  <rcc rId="21787" sId="6">
    <oc r="E69">
      <v>4300</v>
    </oc>
    <nc r="E69"/>
  </rcc>
  <rcc rId="21788" sId="6">
    <oc r="D78">
      <v>51334</v>
    </oc>
    <nc r="D78">
      <v>51702</v>
    </nc>
  </rcc>
  <rcc rId="21789" sId="6">
    <oc r="D79">
      <v>14015</v>
    </oc>
    <nc r="D79">
      <v>14156</v>
    </nc>
  </rcc>
  <rcc rId="21790" sId="6">
    <oc r="D80">
      <v>9319</v>
    </oc>
    <nc r="D80">
      <v>9493</v>
    </nc>
  </rcc>
  <rcc rId="21791" sId="6">
    <oc r="D81">
      <v>1756</v>
    </oc>
    <nc r="D81">
      <v>1788</v>
    </nc>
  </rcc>
  <rcc rId="21792" sId="6">
    <oc r="E78">
      <v>51702</v>
    </oc>
    <nc r="E78"/>
  </rcc>
  <rcc rId="21793" sId="6">
    <oc r="E79">
      <v>14156</v>
    </oc>
    <nc r="E79"/>
  </rcc>
  <rcc rId="21794" sId="6">
    <oc r="E80">
      <v>9493</v>
    </oc>
    <nc r="E80"/>
  </rcc>
  <rcc rId="21795" sId="6">
    <oc r="E81">
      <v>1788</v>
    </oc>
    <nc r="E81"/>
  </rcc>
  <rcc rId="21796" sId="6">
    <oc r="D83">
      <v>40225</v>
    </oc>
    <nc r="D83">
      <v>40750</v>
    </nc>
  </rcc>
  <rcc rId="21797" sId="6">
    <oc r="D84">
      <v>153637</v>
    </oc>
    <nc r="D84">
      <v>155447</v>
    </nc>
  </rcc>
  <rcc rId="21798" sId="6">
    <oc r="D85">
      <v>43750</v>
    </oc>
    <nc r="D85">
      <v>44283</v>
    </nc>
  </rcc>
  <rcc rId="21799" sId="6">
    <oc r="D86">
      <v>30880</v>
    </oc>
    <nc r="D86">
      <v>31678</v>
    </nc>
  </rcc>
  <rcc rId="21800" sId="6">
    <oc r="D87">
      <v>13960</v>
    </oc>
    <nc r="D87">
      <v>14480</v>
    </nc>
  </rcc>
  <rcc rId="21801" sId="6">
    <oc r="D88">
      <v>793</v>
    </oc>
    <nc r="D88">
      <v>809</v>
    </nc>
  </rcc>
  <rcc rId="21802" sId="6">
    <oc r="D94">
      <v>72158</v>
    </oc>
    <nc r="D94">
      <v>72610</v>
    </nc>
  </rcc>
  <rcc rId="21803" sId="6">
    <oc r="D95">
      <v>11889</v>
    </oc>
    <nc r="D95">
      <v>12376</v>
    </nc>
  </rcc>
  <rcc rId="21804" sId="6">
    <oc r="E83">
      <v>40750</v>
    </oc>
    <nc r="E83"/>
  </rcc>
  <rcc rId="21805" sId="6">
    <oc r="E84">
      <v>155447</v>
    </oc>
    <nc r="E84"/>
  </rcc>
  <rcc rId="21806" sId="6">
    <oc r="E85">
      <v>44283</v>
    </oc>
    <nc r="E85"/>
  </rcc>
  <rcc rId="21807" sId="6">
    <oc r="E86">
      <v>31678</v>
    </oc>
    <nc r="E86"/>
  </rcc>
  <rcc rId="21808" sId="6">
    <oc r="E87">
      <v>14480</v>
    </oc>
    <nc r="E87"/>
  </rcc>
  <rcc rId="21809" sId="6">
    <oc r="E88">
      <v>809</v>
    </oc>
    <nc r="E88"/>
  </rcc>
  <rcc rId="21810" sId="6">
    <oc r="E92">
      <v>26753</v>
    </oc>
    <nc r="E92"/>
  </rcc>
  <rcc rId="21811" sId="6">
    <oc r="E94">
      <v>72610</v>
    </oc>
    <nc r="E94"/>
  </rcc>
  <rcc rId="21812" sId="6">
    <oc r="E95">
      <v>12376</v>
    </oc>
    <nc r="E95"/>
  </rcc>
  <rcc rId="21813" sId="10">
    <oc r="A2" t="inlineStr">
      <is>
        <t>Декабрь 2022 года</t>
      </is>
    </oc>
    <nc r="A2" t="inlineStr">
      <is>
        <t>Январь 2023 года</t>
      </is>
    </nc>
  </rcc>
  <rcc rId="21814" sId="13">
    <oc r="A1" t="inlineStr">
      <is>
        <t>СПРАВОЧНАЯ ИНФОРМАЦИЯ потребление коммунальных услуг в здании по адресу г.Химки, ул.Лавочкина, д.13 декабрь 2022г.</t>
      </is>
    </oc>
    <nc r="A1" t="inlineStr">
      <is>
        <t>СПРАВОЧНАЯ ИНФОРМАЦИЯ потребление коммунальных услуг в здании по адресу г.Химки, ул.Лавочкина, д.13 январь 2023г.</t>
      </is>
    </nc>
  </rcc>
  <rcmt sheetId="6" cell="D69" guid="{12FFB1DF-513D-48CF-BD45-A3EEDFD12093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4" sId="10" numFmtId="34">
    <oc r="C8">
      <v>2483.4</v>
    </oc>
    <nc r="C8">
      <v>2947.7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34" sId="1">
    <nc r="D8">
      <v>6730</v>
    </nc>
  </rcc>
  <rcc rId="21835" sId="1">
    <nc r="D9">
      <v>2786</v>
    </nc>
  </rcc>
  <rcc rId="21836" sId="1">
    <nc r="D10">
      <v>13640</v>
    </nc>
  </rcc>
  <rcc rId="21837" sId="1">
    <nc r="D11">
      <v>17894</v>
    </nc>
  </rcc>
  <rcc rId="21838" sId="1">
    <nc r="D12">
      <v>7269</v>
    </nc>
  </rcc>
  <rcc rId="21839" sId="1">
    <nc r="D14">
      <v>6636</v>
    </nc>
  </rcc>
  <rcc rId="21840" sId="1">
    <nc r="D15">
      <v>4782</v>
    </nc>
  </rcc>
  <rcc rId="21841" sId="1">
    <nc r="D16">
      <v>3939</v>
    </nc>
  </rcc>
  <rcc rId="21842" sId="1">
    <nc r="D17">
      <v>7076</v>
    </nc>
  </rcc>
  <rcc rId="21843" sId="1">
    <nc r="D18">
      <v>5852</v>
    </nc>
  </rcc>
  <rcc rId="21844" sId="1">
    <nc r="D20">
      <v>11275</v>
    </nc>
  </rcc>
  <rcc rId="21845" sId="1">
    <nc r="D21">
      <v>3141</v>
    </nc>
  </rcc>
  <rcc rId="21846" sId="1">
    <nc r="D22">
      <v>9725</v>
    </nc>
  </rcc>
  <rcc rId="21847" sId="1">
    <nc r="D23">
      <v>11888</v>
    </nc>
  </rcc>
  <rcc rId="21848" sId="1">
    <nc r="D24">
      <v>12776</v>
    </nc>
  </rcc>
  <rcc rId="21849" sId="1">
    <nc r="D40">
      <v>3842</v>
    </nc>
  </rcc>
  <rcc rId="21850" sId="1">
    <nc r="D41">
      <v>3593</v>
    </nc>
  </rcc>
  <rcc rId="21851" sId="1">
    <nc r="D43">
      <v>18416</v>
    </nc>
  </rcc>
  <rcc rId="21852" sId="1">
    <nc r="D44">
      <v>12503</v>
    </nc>
  </rcc>
  <rcc rId="21853" sId="1">
    <nc r="D46">
      <v>14610</v>
    </nc>
  </rcc>
  <rcc rId="21854" sId="1">
    <nc r="D47">
      <v>2394</v>
    </nc>
  </rcc>
  <rcc rId="21855" sId="1">
    <nc r="D48">
      <v>26481</v>
    </nc>
  </rcc>
  <rcc rId="21856" sId="1">
    <nc r="D49">
      <v>21954</v>
    </nc>
  </rcc>
  <rcc rId="21857" sId="1">
    <nc r="D50">
      <v>9957</v>
    </nc>
  </rcc>
  <rcc rId="21858" sId="1">
    <nc r="D56">
      <v>11689</v>
    </nc>
  </rcc>
  <rcc rId="21859" sId="1">
    <nc r="D57">
      <v>6761</v>
    </nc>
  </rcc>
  <rcc rId="21860" sId="1">
    <nc r="D58">
      <v>1356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1" sId="2">
    <nc r="E6">
      <v>950</v>
    </nc>
  </rcc>
  <rcc rId="21862" sId="2">
    <nc r="E7">
      <v>22340</v>
    </nc>
  </rcc>
  <rcc rId="21863" sId="2">
    <nc r="E8">
      <v>19410</v>
    </nc>
  </rcc>
  <rcc rId="21864" sId="2">
    <nc r="E9">
      <v>23290</v>
    </nc>
  </rcc>
  <rcc rId="21865" sId="2">
    <nc r="E10">
      <v>108240</v>
    </nc>
  </rcc>
  <rcc rId="21866" sId="2">
    <nc r="E11">
      <v>26115</v>
    </nc>
  </rcc>
  <rcc rId="21867" sId="2">
    <nc r="E12">
      <v>19820</v>
    </nc>
  </rcc>
  <rcc rId="21868" sId="2">
    <nc r="E13">
      <v>27700</v>
    </nc>
  </rcc>
  <rcc rId="21869" sId="2">
    <nc r="E14">
      <v>20425</v>
    </nc>
  </rcc>
  <rcc rId="21870" sId="2">
    <nc r="E15">
      <v>38655</v>
    </nc>
  </rcc>
  <rcc rId="21871" sId="2">
    <nc r="E16">
      <v>43230</v>
    </nc>
  </rcc>
  <rcc rId="21872" sId="2">
    <nc r="E17">
      <v>31985</v>
    </nc>
  </rcc>
  <rcc rId="21873" sId="2">
    <nc r="E18">
      <v>15405</v>
    </nc>
  </rcc>
  <rcc rId="21874" sId="2">
    <nc r="E19">
      <v>2265</v>
    </nc>
  </rcc>
  <rcc rId="21875" sId="2">
    <nc r="E20">
      <v>1950</v>
    </nc>
  </rcc>
  <rcc rId="21876" sId="2">
    <nc r="E21">
      <v>26025</v>
    </nc>
  </rcc>
  <rcc rId="21877" sId="2">
    <nc r="E22">
      <v>6235</v>
    </nc>
  </rcc>
  <rcc rId="21878" sId="2">
    <nc r="E23">
      <v>185</v>
    </nc>
  </rcc>
  <rcc rId="21879" sId="2">
    <nc r="E24">
      <v>6980</v>
    </nc>
  </rcc>
  <rcc rId="21880" sId="2">
    <nc r="E25">
      <v>13510</v>
    </nc>
  </rcc>
  <rcc rId="21881" sId="2">
    <nc r="E26">
      <v>12085</v>
    </nc>
  </rcc>
  <rcc rId="21882" sId="2">
    <nc r="E27">
      <v>48920</v>
    </nc>
  </rcc>
  <rcc rId="21883" sId="2">
    <nc r="E28">
      <v>11455</v>
    </nc>
  </rcc>
  <rcc rId="21884" sId="2">
    <nc r="E29">
      <v>57070</v>
    </nc>
  </rcc>
  <rcc rId="21885" sId="2">
    <nc r="E30">
      <v>7195</v>
    </nc>
  </rcc>
  <rcc rId="21886" sId="2">
    <nc r="E31">
      <v>2265</v>
    </nc>
  </rcc>
  <rcc rId="21887" sId="2">
    <nc r="E32">
      <v>24695</v>
    </nc>
  </rcc>
  <rcc rId="21888" sId="2">
    <nc r="E33">
      <v>120540</v>
    </nc>
  </rcc>
  <rcc rId="21889" sId="2">
    <nc r="E34">
      <v>45690</v>
    </nc>
  </rcc>
  <rcc rId="21890" sId="2">
    <nc r="E35">
      <v>55250</v>
    </nc>
  </rcc>
  <rcc rId="21891" sId="2">
    <nc r="E36">
      <v>13345</v>
    </nc>
  </rcc>
  <rcc rId="21892" sId="2">
    <nc r="E37">
      <v>34455</v>
    </nc>
  </rcc>
  <rcc rId="21893" sId="2">
    <nc r="E38">
      <v>39070</v>
    </nc>
  </rcc>
  <rcc rId="21894" sId="2">
    <nc r="E39">
      <v>29630</v>
    </nc>
  </rcc>
  <rcc rId="21895" sId="2">
    <nc r="E40">
      <v>28270</v>
    </nc>
  </rcc>
  <rcc rId="21896" sId="2">
    <nc r="E41">
      <v>29655</v>
    </nc>
  </rcc>
  <rcc rId="21897" sId="2">
    <nc r="E42">
      <v>30560</v>
    </nc>
  </rcc>
  <rcc rId="21898" sId="2">
    <nc r="E43">
      <v>5300</v>
    </nc>
  </rcc>
  <rcc rId="21899" sId="2">
    <nc r="E44">
      <v>32130</v>
    </nc>
  </rcc>
  <rcc rId="21900" sId="2">
    <nc r="E45">
      <v>21155</v>
    </nc>
  </rcc>
  <rcc rId="21901" sId="2">
    <nc r="E46">
      <v>40335</v>
    </nc>
  </rcc>
  <rcc rId="21902" sId="2">
    <nc r="E47">
      <v>51120</v>
    </nc>
  </rcc>
  <rcc rId="21903" sId="2">
    <nc r="E48">
      <v>41200</v>
    </nc>
  </rcc>
  <rcc rId="21904" sId="2">
    <nc r="E49">
      <v>87835</v>
    </nc>
  </rcc>
  <rcc rId="21905" sId="2">
    <nc r="E50">
      <v>74240</v>
    </nc>
  </rcc>
  <rcc rId="21906" sId="2">
    <nc r="E51">
      <v>8910</v>
    </nc>
  </rcc>
  <rcc rId="21907" sId="2">
    <nc r="E52">
      <v>10815</v>
    </nc>
  </rcc>
  <rcc rId="21908" sId="2">
    <nc r="E53">
      <v>19505</v>
    </nc>
  </rcc>
  <rcc rId="21909" sId="2">
    <nc r="E54">
      <v>10570</v>
    </nc>
  </rcc>
  <rcc rId="21910" sId="2">
    <nc r="E55">
      <v>44215</v>
    </nc>
  </rcc>
  <rcc rId="21911" sId="2">
    <nc r="E56">
      <v>10560</v>
    </nc>
  </rcc>
  <rcc rId="21912" sId="2">
    <nc r="E57">
      <v>83670</v>
    </nc>
  </rcc>
  <rcc rId="21913" sId="2">
    <nc r="E58">
      <v>22470</v>
    </nc>
  </rcc>
  <rcc rId="21914" sId="2">
    <nc r="E59">
      <v>21980</v>
    </nc>
  </rcc>
  <rcc rId="21915" sId="2">
    <nc r="E60">
      <v>12555</v>
    </nc>
  </rcc>
  <rcc rId="21916" sId="2">
    <nc r="E61">
      <v>69555</v>
    </nc>
  </rcc>
  <rcc rId="21917" sId="2">
    <nc r="E62">
      <v>13140</v>
    </nc>
  </rcc>
  <rcc rId="21918" sId="2">
    <nc r="E63">
      <v>2105</v>
    </nc>
  </rcc>
  <rcc rId="21919" sId="2">
    <nc r="E64">
      <v>19880</v>
    </nc>
  </rcc>
  <rcc rId="21920" sId="2">
    <nc r="E65">
      <v>63065</v>
    </nc>
  </rcc>
  <rcc rId="21921" sId="2">
    <nc r="E66">
      <v>29295</v>
    </nc>
  </rcc>
  <rcc rId="21922" sId="2">
    <nc r="E67">
      <v>7335</v>
    </nc>
  </rcc>
  <rcc rId="21923" sId="2">
    <nc r="E68">
      <v>25750</v>
    </nc>
  </rcc>
  <rcc rId="21924" sId="2">
    <nc r="E69">
      <v>53880</v>
    </nc>
  </rcc>
  <rcc rId="21925" sId="2">
    <nc r="E70">
      <v>84960</v>
    </nc>
  </rcc>
  <rcc rId="21926" sId="2">
    <nc r="E71">
      <v>36090</v>
    </nc>
  </rcc>
  <rcc rId="21927" sId="2">
    <nc r="E72">
      <v>5075</v>
    </nc>
  </rcc>
  <rcc rId="21928" sId="2">
    <nc r="E73">
      <v>53655</v>
    </nc>
  </rcc>
  <rcc rId="21929" sId="2">
    <nc r="E74">
      <v>9170</v>
    </nc>
  </rcc>
  <rcc rId="21930" sId="2">
    <nc r="E75">
      <v>270</v>
    </nc>
  </rcc>
  <rcc rId="21931" sId="2">
    <nc r="E76">
      <v>25325</v>
    </nc>
  </rcc>
  <rcc rId="21932" sId="2">
    <nc r="E77">
      <v>16770</v>
    </nc>
  </rcc>
  <rcc rId="21933" sId="2">
    <nc r="E78">
      <v>35170</v>
    </nc>
  </rcc>
  <rcc rId="21934" sId="2">
    <nc r="E79">
      <v>7195</v>
    </nc>
  </rcc>
  <rcc rId="21935" sId="2">
    <nc r="E80">
      <v>27770</v>
    </nc>
  </rcc>
  <rcc rId="21936" sId="2">
    <nc r="E81">
      <v>9470</v>
    </nc>
  </rcc>
  <rcc rId="21937" sId="2">
    <nc r="E83">
      <v>7220</v>
    </nc>
  </rcc>
  <rcc rId="21938" sId="2">
    <nc r="E84">
      <v>11560</v>
    </nc>
  </rcc>
  <rcc rId="21939" sId="2">
    <nc r="E85">
      <v>8855</v>
    </nc>
  </rcc>
  <rcc rId="21940" sId="2">
    <nc r="E86">
      <v>35060</v>
    </nc>
  </rcc>
  <rcc rId="21941" sId="2">
    <nc r="E87">
      <v>35040</v>
    </nc>
  </rcc>
  <rcc rId="21942" sId="2">
    <nc r="E88">
      <v>18500</v>
    </nc>
  </rcc>
  <rcc rId="21943" sId="2">
    <nc r="E89">
      <v>67005</v>
    </nc>
  </rcc>
  <rcc rId="21944" sId="2">
    <nc r="E90">
      <v>59445</v>
    </nc>
  </rcc>
  <rcc rId="21945" sId="2">
    <nc r="E91">
      <v>12375</v>
    </nc>
  </rcc>
  <rcc rId="21946" sId="2">
    <nc r="E92">
      <v>11910</v>
    </nc>
  </rcc>
  <rcc rId="21947" sId="2">
    <nc r="E93">
      <v>655</v>
    </nc>
  </rcc>
  <rcc rId="21948" sId="2">
    <nc r="E94">
      <v>35385</v>
    </nc>
  </rcc>
  <rcc rId="21949" sId="2">
    <nc r="E95">
      <v>13450</v>
    </nc>
  </rcc>
  <rcc rId="21950" sId="2">
    <nc r="E96">
      <v>40655</v>
    </nc>
  </rcc>
  <rcc rId="21951" sId="2">
    <nc r="E97">
      <v>24270</v>
    </nc>
  </rcc>
  <rcc rId="21952" sId="2">
    <nc r="E98">
      <v>9305</v>
    </nc>
  </rcc>
  <rcc rId="21953" sId="2">
    <nc r="E99">
      <v>12145</v>
    </nc>
  </rcc>
  <rcc rId="21954" sId="2">
    <nc r="E100">
      <v>4455</v>
    </nc>
  </rcc>
  <rcc rId="21955" sId="2">
    <nc r="E101">
      <v>12765</v>
    </nc>
  </rcc>
  <rcc rId="21956" sId="2">
    <nc r="E102">
      <v>51170</v>
    </nc>
  </rcc>
  <rcc rId="21957" sId="2">
    <nc r="E103">
      <v>6175</v>
    </nc>
  </rcc>
  <rcc rId="21958" sId="2">
    <nc r="E104">
      <v>21270</v>
    </nc>
  </rcc>
  <rcc rId="21959" sId="2">
    <nc r="E105">
      <v>20465</v>
    </nc>
  </rcc>
  <rcc rId="21960" sId="2">
    <nc r="E106">
      <v>88430</v>
    </nc>
  </rcc>
  <rcc rId="21961" sId="2">
    <nc r="E107">
      <v>11055</v>
    </nc>
  </rcc>
  <rcc rId="21962" sId="2">
    <nc r="E108">
      <v>29140</v>
    </nc>
  </rcc>
  <rcc rId="21963" sId="2">
    <nc r="E109">
      <v>19120</v>
    </nc>
  </rcc>
  <rcc rId="21964" sId="2">
    <nc r="E110">
      <v>9075</v>
    </nc>
  </rcc>
  <rcc rId="21965" sId="2">
    <nc r="E111">
      <v>23285</v>
    </nc>
  </rcc>
  <rcc rId="21966" sId="2">
    <nc r="E112">
      <v>16720</v>
    </nc>
  </rcc>
  <rcc rId="21967" sId="2">
    <nc r="E113">
      <v>55525</v>
    </nc>
  </rcc>
  <rcc rId="21968" sId="2">
    <nc r="E114">
      <v>14960</v>
    </nc>
  </rcc>
  <rcc rId="21969" sId="2">
    <nc r="E115">
      <v>47610</v>
    </nc>
  </rcc>
  <rcc rId="21970" sId="2">
    <nc r="E116">
      <v>20090</v>
    </nc>
  </rcc>
  <rcc rId="21971" sId="2">
    <nc r="E117">
      <v>7730</v>
    </nc>
  </rcc>
  <rcc rId="21972" sId="3">
    <nc r="E7">
      <v>12495</v>
    </nc>
  </rcc>
  <rcc rId="21973" sId="3">
    <nc r="E8">
      <v>435</v>
    </nc>
  </rcc>
  <rcc rId="21974" sId="3">
    <nc r="E9">
      <v>14520</v>
    </nc>
  </rcc>
  <rcc rId="21975" sId="3">
    <nc r="E10">
      <v>12840</v>
    </nc>
  </rcc>
  <rcc rId="21976" sId="3">
    <nc r="E11">
      <v>875</v>
    </nc>
  </rcc>
  <rcc rId="21977" sId="3">
    <nc r="E12">
      <v>28245</v>
    </nc>
  </rcc>
  <rcc rId="21978" sId="3">
    <nc r="E13">
      <v>9645</v>
    </nc>
  </rcc>
  <rcc rId="21979" sId="3">
    <nc r="E14">
      <v>17155</v>
    </nc>
  </rcc>
  <rcc rId="21980" sId="3">
    <nc r="E15">
      <v>2405</v>
    </nc>
  </rcc>
  <rcc rId="21981" sId="3">
    <nc r="E16">
      <v>76735</v>
    </nc>
  </rcc>
  <rcc rId="21982" sId="3">
    <nc r="E17">
      <v>37345</v>
    </nc>
  </rcc>
  <rcc rId="21983" sId="3">
    <nc r="E18">
      <v>14330</v>
    </nc>
  </rcc>
  <rcc rId="21984" sId="3">
    <nc r="E19">
      <v>149330</v>
    </nc>
  </rcc>
  <rcc rId="21985" sId="3">
    <nc r="E20">
      <v>5935</v>
    </nc>
  </rcc>
  <rcc rId="21986" sId="3">
    <nc r="E21">
      <v>12260</v>
    </nc>
  </rcc>
  <rcc rId="21987" sId="3">
    <nc r="E22">
      <v>12500</v>
    </nc>
  </rcc>
  <rcc rId="21988" sId="3">
    <nc r="E23">
      <v>37655</v>
    </nc>
  </rcc>
  <rcc rId="21989" sId="3">
    <nc r="E24">
      <v>52075</v>
    </nc>
  </rcc>
  <rcc rId="21990" sId="3">
    <nc r="E25">
      <v>11565</v>
    </nc>
  </rcc>
  <rcc rId="21991" sId="3">
    <nc r="E26">
      <v>15</v>
    </nc>
  </rcc>
  <rcc rId="21992" sId="3">
    <nc r="E27">
      <v>24040</v>
    </nc>
  </rcc>
  <rcc rId="21993" sId="3">
    <nc r="E28">
      <v>30225</v>
    </nc>
  </rcc>
  <rcc rId="21994" sId="3">
    <nc r="E29">
      <v>30935</v>
    </nc>
  </rcc>
  <rcc rId="21995" sId="3">
    <nc r="E30">
      <v>28560</v>
    </nc>
  </rcc>
  <rcc rId="21996" sId="3">
    <nc r="E31">
      <v>61205</v>
    </nc>
  </rcc>
  <rcc rId="21997" sId="4">
    <nc r="E7">
      <v>8010</v>
    </nc>
  </rcc>
  <rcc rId="21998" sId="4">
    <nc r="E8">
      <v>50225</v>
    </nc>
  </rcc>
  <rcc rId="21999" sId="4">
    <nc r="E9">
      <v>4330</v>
    </nc>
  </rcc>
  <rcc rId="22000" sId="4">
    <nc r="E10">
      <v>20780</v>
    </nc>
  </rcc>
  <rcc rId="22001" sId="4">
    <nc r="E11">
      <v>12900</v>
    </nc>
  </rcc>
  <rcc rId="22002" sId="4">
    <nc r="E12">
      <v>45100</v>
    </nc>
  </rcc>
  <rcc rId="22003" sId="4">
    <nc r="E13">
      <v>16855</v>
    </nc>
  </rcc>
  <rcc rId="22004" sId="4">
    <nc r="E14">
      <v>9270</v>
    </nc>
  </rcc>
  <rcc rId="22005" sId="4">
    <nc r="E15">
      <v>25550</v>
    </nc>
  </rcc>
  <rcc rId="22006" sId="4">
    <nc r="E16">
      <v>23690</v>
    </nc>
  </rcc>
  <rcc rId="22007" sId="4">
    <nc r="E17">
      <v>29045</v>
    </nc>
  </rcc>
  <rcc rId="22008" sId="4">
    <nc r="E18">
      <v>30880</v>
    </nc>
  </rcc>
  <rcc rId="22009" sId="4">
    <nc r="E19">
      <v>51580</v>
    </nc>
  </rcc>
  <rcc rId="22010" sId="4">
    <nc r="E20">
      <v>3680</v>
    </nc>
  </rcc>
  <rcc rId="22011" sId="4">
    <nc r="E21">
      <v>7495</v>
    </nc>
  </rcc>
  <rcc rId="22012" sId="4">
    <nc r="E22">
      <v>20770</v>
    </nc>
  </rcc>
  <rcc rId="22013" sId="4">
    <nc r="E23">
      <v>48950</v>
    </nc>
  </rcc>
  <rcc rId="22014" sId="4">
    <nc r="E24">
      <v>28060</v>
    </nc>
  </rcc>
  <rcc rId="22015" sId="4">
    <nc r="E25">
      <v>33255</v>
    </nc>
  </rcc>
  <rcc rId="22016" sId="4">
    <nc r="E26">
      <v>15760</v>
    </nc>
  </rcc>
  <rcc rId="22017" sId="4">
    <nc r="E27">
      <v>14065</v>
    </nc>
  </rcc>
  <rcc rId="22018" sId="4">
    <nc r="E28">
      <v>56760</v>
    </nc>
  </rcc>
  <rcc rId="22019" sId="4">
    <nc r="E29">
      <v>32890</v>
    </nc>
  </rcc>
  <rcc rId="22020" sId="4">
    <nc r="E30">
      <v>50885</v>
    </nc>
  </rcc>
  <rcc rId="22021" sId="4">
    <nc r="E31">
      <v>20575</v>
    </nc>
  </rcc>
  <rcc rId="22022" sId="4">
    <nc r="E32">
      <v>27875</v>
    </nc>
  </rcc>
  <rcc rId="22023" sId="4">
    <nc r="E33">
      <v>37545</v>
    </nc>
  </rcc>
  <rcc rId="22024" sId="4">
    <nc r="E34">
      <v>17330</v>
    </nc>
  </rcc>
  <rcc rId="22025" sId="4">
    <nc r="E35">
      <v>11510</v>
    </nc>
  </rcc>
  <rcc rId="22026" sId="4">
    <nc r="E36">
      <v>45455</v>
    </nc>
  </rcc>
  <rcc rId="22027" sId="4">
    <nc r="E37">
      <v>37695</v>
    </nc>
  </rcc>
  <rcc rId="22028" sId="4">
    <nc r="E38">
      <v>10985</v>
    </nc>
  </rcc>
  <rcc rId="22029" sId="4">
    <nc r="E39">
      <v>41980</v>
    </nc>
  </rcc>
  <rcc rId="22030" sId="4">
    <nc r="E40">
      <v>36760</v>
    </nc>
  </rcc>
  <rcc rId="22031" sId="4">
    <nc r="E41">
      <v>4250</v>
    </nc>
  </rcc>
  <rcc rId="22032" sId="4">
    <nc r="E42">
      <v>97050</v>
    </nc>
  </rcc>
  <rcc rId="22033" sId="4">
    <nc r="E43">
      <v>7640</v>
    </nc>
  </rcc>
  <rcc rId="22034" sId="4">
    <nc r="E44">
      <v>1045</v>
    </nc>
  </rcc>
  <rcc rId="22035" sId="4">
    <nc r="E45">
      <v>86030</v>
    </nc>
  </rcc>
  <rcc rId="22036" sId="4">
    <nc r="E46">
      <v>8085</v>
    </nc>
  </rcc>
  <rcc rId="22037" sId="4">
    <nc r="E47">
      <v>10580</v>
    </nc>
  </rcc>
  <rcc rId="22038" sId="4">
    <nc r="E48">
      <v>54105</v>
    </nc>
  </rcc>
  <rcc rId="22039" sId="4">
    <nc r="E49">
      <v>13740</v>
    </nc>
  </rcc>
  <rcc rId="22040" sId="4">
    <nc r="E50">
      <v>30940</v>
    </nc>
  </rcc>
  <rcc rId="22041" sId="4">
    <nc r="E51">
      <v>14325</v>
    </nc>
  </rcc>
  <rcc rId="22042" sId="4">
    <nc r="E52">
      <v>9335</v>
    </nc>
  </rcc>
  <rcc rId="22043" sId="4">
    <nc r="E53">
      <v>19010</v>
    </nc>
  </rcc>
  <rcc rId="22044" sId="4">
    <nc r="E54">
      <v>5645</v>
    </nc>
  </rcc>
  <rcc rId="22045" sId="4">
    <nc r="E55">
      <v>51900</v>
    </nc>
  </rcc>
  <rcc rId="22046" sId="4">
    <nc r="E56">
      <v>46955</v>
    </nc>
  </rcc>
  <rcc rId="22047" sId="4">
    <nc r="E57">
      <v>5265</v>
    </nc>
  </rcc>
  <rcc rId="22048" sId="4">
    <nc r="E58">
      <v>27645</v>
    </nc>
  </rcc>
  <rcc rId="22049" sId="4">
    <nc r="E59">
      <v>11940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0" sId="5">
    <nc r="E6">
      <v>13240</v>
    </nc>
  </rcc>
  <rcc rId="22051" sId="5">
    <nc r="E7">
      <v>5330</v>
    </nc>
  </rcc>
  <rcc rId="22052" sId="5">
    <nc r="E8">
      <v>12410</v>
    </nc>
  </rcc>
  <rcc rId="22053" sId="5">
    <nc r="E9">
      <v>9320</v>
    </nc>
  </rcc>
  <rcc rId="22054" sId="5">
    <nc r="E10">
      <v>18685</v>
    </nc>
  </rcc>
  <rcc rId="22055" sId="5">
    <nc r="E11">
      <v>45415</v>
    </nc>
  </rcc>
  <rcc rId="22056" sId="5">
    <nc r="E12">
      <v>18530</v>
    </nc>
  </rcc>
  <rcc rId="22057" sId="5">
    <nc r="E13">
      <v>13080</v>
    </nc>
  </rcc>
  <rfmt sheetId="5" sqref="E14">
    <dxf>
      <fill>
        <patternFill>
          <bgColor rgb="FFFFFF00"/>
        </patternFill>
      </fill>
    </dxf>
  </rfmt>
  <rcc rId="22058" sId="5">
    <nc r="E15">
      <v>20160</v>
    </nc>
  </rcc>
  <rcc rId="22059" sId="5">
    <nc r="E16">
      <v>5970</v>
    </nc>
  </rcc>
  <rcc rId="22060" sId="5">
    <nc r="E17">
      <v>32510</v>
    </nc>
  </rcc>
  <rcc rId="22061" sId="5">
    <nc r="E18">
      <v>17395</v>
    </nc>
  </rcc>
  <rcc rId="22062" sId="5">
    <nc r="E19">
      <v>11745</v>
    </nc>
  </rcc>
  <rcc rId="22063" sId="5">
    <nc r="E20">
      <v>51340</v>
    </nc>
  </rcc>
  <rcc rId="22064" sId="5">
    <nc r="E21">
      <v>69610</v>
    </nc>
  </rcc>
  <rcc rId="22065" sId="5">
    <nc r="E22">
      <v>51180</v>
    </nc>
  </rcc>
  <rcc rId="22066" sId="5">
    <nc r="E23">
      <v>10705</v>
    </nc>
  </rcc>
  <rcc rId="22067" sId="5">
    <nc r="E24">
      <v>7250</v>
    </nc>
  </rcc>
  <rcc rId="22068" sId="5">
    <nc r="E25">
      <v>14530</v>
    </nc>
  </rcc>
  <rcc rId="22069" sId="5">
    <nc r="E26">
      <v>8680</v>
    </nc>
  </rcc>
  <rcc rId="22070" sId="5">
    <nc r="E27">
      <v>2785</v>
    </nc>
  </rcc>
  <rcc rId="22071" sId="5">
    <nc r="E28">
      <v>5695</v>
    </nc>
  </rcc>
  <rcc rId="22072" sId="5">
    <nc r="E29">
      <v>19475</v>
    </nc>
  </rcc>
  <rcc rId="22073" sId="5">
    <nc r="E30">
      <v>60180</v>
    </nc>
  </rcc>
  <rcc rId="22074" sId="5">
    <nc r="E31">
      <v>19040</v>
    </nc>
  </rcc>
  <rcc rId="22075" sId="5">
    <nc r="E32">
      <v>18270</v>
    </nc>
  </rcc>
  <rcc rId="22076" sId="5">
    <nc r="E33">
      <v>54565</v>
    </nc>
  </rcc>
  <rcc rId="22077" sId="5">
    <nc r="E34">
      <v>13020</v>
    </nc>
  </rcc>
  <rcc rId="22078" sId="5">
    <nc r="E35">
      <v>10320</v>
    </nc>
  </rcc>
  <rcc rId="22079" sId="5">
    <nc r="E36">
      <v>68275</v>
    </nc>
  </rcc>
  <rcc rId="22080" sId="5">
    <nc r="E37">
      <v>25810</v>
    </nc>
  </rcc>
  <rcc rId="22081" sId="5">
    <nc r="E38">
      <v>89975</v>
    </nc>
  </rcc>
  <rcc rId="22082" sId="5">
    <nc r="E39">
      <v>11445</v>
    </nc>
  </rcc>
  <rcc rId="22083" sId="5">
    <nc r="E40">
      <v>63800</v>
    </nc>
  </rcc>
  <rcc rId="22084" sId="5">
    <nc r="E41">
      <v>18120</v>
    </nc>
  </rcc>
  <rcc rId="22085" sId="5">
    <nc r="E42">
      <v>106220</v>
    </nc>
  </rcc>
  <rcc rId="22086" sId="5">
    <nc r="E43">
      <v>13240</v>
    </nc>
  </rcc>
  <rcc rId="22087" sId="5">
    <nc r="E44">
      <v>23470</v>
    </nc>
  </rcc>
  <rcc rId="22088" sId="5">
    <nc r="E45">
      <v>19410</v>
    </nc>
  </rcc>
  <rfmt sheetId="5" sqref="E46">
    <dxf>
      <fill>
        <patternFill patternType="solid">
          <bgColor rgb="FFFFFF00"/>
        </patternFill>
      </fill>
    </dxf>
  </rfmt>
  <rcc rId="22089" sId="5">
    <nc r="E47">
      <v>9240</v>
    </nc>
  </rcc>
  <rcc rId="22090" sId="5">
    <nc r="E48">
      <v>24745</v>
    </nc>
  </rcc>
  <rcc rId="22091" sId="5">
    <nc r="E49">
      <v>33715</v>
    </nc>
  </rcc>
  <rcc rId="22092" sId="5">
    <nc r="E50">
      <v>18560</v>
    </nc>
  </rcc>
  <rcc rId="22093" sId="5">
    <nc r="E51">
      <v>780</v>
    </nc>
  </rcc>
  <rcc rId="22094" sId="5">
    <nc r="E52">
      <v>21425</v>
    </nc>
  </rcc>
  <rcc rId="22095" sId="5">
    <nc r="E53">
      <v>36155</v>
    </nc>
  </rcc>
  <rcc rId="22096" sId="5">
    <nc r="E54">
      <v>40570</v>
    </nc>
  </rcc>
  <rcc rId="22097" sId="5">
    <nc r="E55">
      <v>7130</v>
    </nc>
  </rcc>
  <rcc rId="22098" sId="5">
    <nc r="E56">
      <v>258875</v>
    </nc>
  </rcc>
  <rcc rId="22099" sId="5">
    <nc r="E57">
      <v>31500</v>
    </nc>
  </rcc>
  <rcc rId="22100" sId="5">
    <nc r="E58">
      <v>6060</v>
    </nc>
  </rcc>
  <rcc rId="22101" sId="5">
    <nc r="E59">
      <v>66235</v>
    </nc>
  </rcc>
  <rcc rId="22102" sId="5">
    <nc r="E61">
      <v>3170</v>
    </nc>
  </rcc>
  <rcc rId="22103" sId="5">
    <nc r="E62">
      <v>8090</v>
    </nc>
  </rcc>
  <rcc rId="22104" sId="5">
    <nc r="E63">
      <v>460</v>
    </nc>
  </rcc>
  <rcc rId="22105" sId="5">
    <nc r="E64">
      <v>18445</v>
    </nc>
  </rcc>
  <rcc rId="22106" sId="5">
    <nc r="E65">
      <v>6350</v>
    </nc>
  </rcc>
  <rcc rId="22107" sId="5">
    <nc r="E66">
      <v>22215</v>
    </nc>
  </rcc>
  <rcc rId="22108" sId="5">
    <nc r="E67">
      <v>26835</v>
    </nc>
  </rcc>
  <rcc rId="22109" sId="5">
    <nc r="E68">
      <v>5465</v>
    </nc>
  </rcc>
  <rcc rId="22110" sId="5">
    <nc r="E70">
      <v>20290</v>
    </nc>
  </rcc>
  <rcc rId="22111" sId="5">
    <nc r="E71">
      <v>35270</v>
    </nc>
  </rcc>
  <rcc rId="22112" sId="5">
    <nc r="E72">
      <v>32030</v>
    </nc>
  </rcc>
  <rcc rId="22113" sId="5">
    <nc r="E73">
      <v>3530</v>
    </nc>
  </rcc>
  <rcc rId="22114" sId="5">
    <nc r="E74">
      <v>5630</v>
    </nc>
  </rcc>
  <rcc rId="22115" sId="5">
    <nc r="E75">
      <v>5190</v>
    </nc>
  </rcc>
  <rcc rId="22116" sId="5">
    <nc r="E76">
      <v>54465</v>
    </nc>
  </rcc>
  <rcc rId="22117" sId="5">
    <nc r="E77">
      <v>11740</v>
    </nc>
  </rcc>
  <rcc rId="22118" sId="5">
    <nc r="E78">
      <v>11630</v>
    </nc>
  </rcc>
  <rcc rId="22119" sId="5">
    <nc r="E79">
      <v>7860</v>
    </nc>
  </rcc>
  <rcc rId="22120" sId="5">
    <nc r="E80">
      <v>6340</v>
    </nc>
  </rcc>
  <rcc rId="22121" sId="5">
    <nc r="E81">
      <v>10130</v>
    </nc>
  </rcc>
  <rcc rId="22122" sId="5">
    <nc r="E82">
      <v>1930</v>
    </nc>
  </rcc>
  <rcc rId="22123" sId="5">
    <nc r="E83">
      <v>15110</v>
    </nc>
  </rcc>
  <rcc rId="22124" sId="5">
    <nc r="E84">
      <v>100</v>
    </nc>
  </rcc>
  <rcc rId="22125" sId="5">
    <nc r="E85">
      <v>25120</v>
    </nc>
  </rcc>
  <rcc rId="22126" sId="5">
    <nc r="E86">
      <v>26940</v>
    </nc>
  </rcc>
  <rcc rId="22127" sId="5">
    <nc r="E87">
      <v>8480</v>
    </nc>
  </rcc>
  <rcc rId="22128" sId="5">
    <nc r="E88">
      <v>2990</v>
    </nc>
  </rcc>
  <rcc rId="22129" sId="5">
    <nc r="E89">
      <v>32985</v>
    </nc>
  </rcc>
  <rcc rId="22130" sId="5">
    <nc r="E90">
      <v>26925</v>
    </nc>
  </rcc>
  <rcc rId="22131" sId="5">
    <nc r="E91">
      <v>64620</v>
    </nc>
  </rcc>
  <rcc rId="22132" sId="5">
    <nc r="E92">
      <v>39500</v>
    </nc>
  </rcc>
  <rcc rId="22133" sId="5">
    <nc r="E94">
      <v>835</v>
    </nc>
  </rcc>
  <rcc rId="22134" sId="5">
    <nc r="E95">
      <v>19170</v>
    </nc>
  </rcc>
  <rcc rId="22135" sId="5">
    <nc r="E96">
      <v>7915</v>
    </nc>
  </rcc>
  <rcc rId="22136" sId="5">
    <nc r="E97">
      <v>33145</v>
    </nc>
  </rcc>
  <rcc rId="22137" sId="5">
    <nc r="E98">
      <v>7985</v>
    </nc>
  </rcc>
  <rcc rId="22138" sId="5">
    <nc r="E99">
      <v>42980</v>
    </nc>
  </rcc>
  <rcc rId="22139" sId="5">
    <nc r="E100">
      <v>30115</v>
    </nc>
  </rcc>
  <rcc rId="22140" sId="5">
    <nc r="E101">
      <v>29315</v>
    </nc>
  </rcc>
  <rcc rId="22141" sId="5">
    <nc r="E102">
      <v>16170</v>
    </nc>
  </rcc>
  <rcc rId="22142" sId="5">
    <nc r="E103">
      <v>13935</v>
    </nc>
  </rcc>
  <rcc rId="22143" sId="5">
    <nc r="E104">
      <v>23515</v>
    </nc>
  </rcc>
  <rcc rId="22144" sId="5">
    <nc r="E105">
      <v>3790</v>
    </nc>
  </rcc>
  <rcc rId="22145" sId="5">
    <nc r="E106">
      <v>8620</v>
    </nc>
  </rcc>
  <rcc rId="22146" sId="5">
    <nc r="E107">
      <v>5480</v>
    </nc>
  </rcc>
  <rcc rId="22147" sId="5">
    <nc r="E108">
      <v>96995</v>
    </nc>
  </rcc>
  <rcc rId="22148" sId="5">
    <nc r="E109">
      <v>35000</v>
    </nc>
  </rcc>
  <rcc rId="22149" sId="5">
    <nc r="E110">
      <v>12895</v>
    </nc>
  </rcc>
  <rcc rId="22150" sId="5">
    <nc r="E111">
      <v>24880</v>
    </nc>
  </rcc>
  <rcc rId="22151" sId="5">
    <nc r="E112">
      <v>4775</v>
    </nc>
  </rcc>
  <rcc rId="22152" sId="5">
    <nc r="E113">
      <v>19085</v>
    </nc>
  </rcc>
  <rcc rId="22153" sId="5">
    <nc r="E114">
      <v>10910</v>
    </nc>
  </rcc>
  <rcc rId="22154" sId="5">
    <nc r="E115">
      <v>46200</v>
    </nc>
  </rcc>
  <rcc rId="22155" sId="5">
    <nc r="E116">
      <v>35100</v>
    </nc>
  </rcc>
  <rcc rId="22156" sId="5">
    <nc r="E117">
      <v>95380</v>
    </nc>
  </rcc>
  <rcc rId="22157" sId="5">
    <nc r="E118">
      <v>39480</v>
    </nc>
  </rcc>
  <rcc rId="22158" sId="5">
    <nc r="E119">
      <v>1930</v>
    </nc>
  </rcc>
  <rcc rId="22159" sId="5">
    <nc r="E120">
      <v>86180</v>
    </nc>
  </rcc>
  <rcc rId="22160" sId="5">
    <nc r="E121">
      <v>83050</v>
    </nc>
  </rcc>
  <rcc rId="22161" sId="5">
    <nc r="E122">
      <v>15795</v>
    </nc>
  </rcc>
  <rcc rId="22162" sId="5">
    <nc r="E123">
      <v>4930</v>
    </nc>
  </rcc>
  <rcc rId="22163" sId="5">
    <nc r="E124">
      <v>8255</v>
    </nc>
  </rcc>
  <rcc rId="22164" sId="5">
    <nc r="E125">
      <v>9335</v>
    </nc>
  </rcc>
  <rcc rId="22165" sId="5">
    <nc r="E126">
      <v>30380</v>
    </nc>
  </rcc>
  <rcc rId="22166" sId="5">
    <nc r="E127">
      <v>58600</v>
    </nc>
  </rcc>
  <rcc rId="22167" sId="5">
    <nc r="E128">
      <v>7980</v>
    </nc>
  </rcc>
  <rcc rId="22168" sId="5">
    <nc r="E129">
      <v>15320</v>
    </nc>
  </rcc>
  <rcc rId="22169" sId="5">
    <nc r="E130">
      <v>11615</v>
    </nc>
  </rcc>
  <rcc rId="22170" sId="5">
    <nc r="E131">
      <v>7980</v>
    </nc>
  </rcc>
  <rcc rId="22171" sId="5">
    <nc r="E132">
      <v>9220</v>
    </nc>
  </rcc>
  <rcc rId="22172" sId="5">
    <nc r="E133">
      <v>18590</v>
    </nc>
  </rcc>
  <rcc rId="22173" sId="5">
    <nc r="E134">
      <v>17550</v>
    </nc>
  </rcc>
  <rcc rId="22174" sId="5">
    <nc r="E135">
      <v>30450</v>
    </nc>
  </rcc>
  <rcc rId="22175" sId="5">
    <nc r="E136">
      <v>57840</v>
    </nc>
  </rcc>
  <rcc rId="22176" sId="5">
    <nc r="E137">
      <v>28400</v>
    </nc>
  </rcc>
  <rcc rId="22177" sId="5">
    <nc r="E138">
      <v>27680</v>
    </nc>
  </rcc>
  <rcc rId="22178" sId="5">
    <nc r="E139">
      <v>40160</v>
    </nc>
  </rcc>
  <rcc rId="22179" sId="5">
    <nc r="E140">
      <v>18420</v>
    </nc>
  </rcc>
  <rcc rId="22180" sId="5">
    <nc r="E141">
      <v>8660</v>
    </nc>
  </rcc>
  <rcc rId="22181" sId="5">
    <nc r="E142">
      <v>26320</v>
    </nc>
  </rcc>
  <rcc rId="22182" sId="5">
    <nc r="E143">
      <v>41225</v>
    </nc>
  </rcc>
  <rcc rId="22183" sId="5">
    <nc r="E144">
      <v>55750</v>
    </nc>
  </rcc>
  <rcc rId="22184" sId="5">
    <nc r="E145">
      <v>10065</v>
    </nc>
  </rcc>
  <rcc rId="22185" sId="5">
    <nc r="E146">
      <v>11925</v>
    </nc>
  </rcc>
  <rcc rId="22186" sId="5">
    <nc r="E147">
      <v>28665</v>
    </nc>
  </rcc>
  <rcc rId="22187" sId="5">
    <nc r="E148">
      <v>13245</v>
    </nc>
  </rcc>
  <rcc rId="22188" sId="5">
    <nc r="E149">
      <v>39900</v>
    </nc>
  </rcc>
  <rcc rId="22189" sId="5">
    <nc r="E150">
      <v>38550</v>
    </nc>
  </rcc>
  <rcc rId="22190" sId="5">
    <nc r="E151">
      <v>43900</v>
    </nc>
  </rcc>
  <rcc rId="22191" sId="5">
    <nc r="E152">
      <v>22795</v>
    </nc>
  </rcc>
  <rfmt sheetId="5" sqref="E153">
    <dxf>
      <fill>
        <patternFill>
          <bgColor rgb="FFFFFF00"/>
        </patternFill>
      </fill>
    </dxf>
  </rfmt>
  <rcc rId="22192" sId="5">
    <nc r="E154">
      <v>28310</v>
    </nc>
  </rcc>
  <rcc rId="22193" sId="5">
    <nc r="E155">
      <v>74625</v>
    </nc>
  </rcc>
  <rcc rId="22194" sId="5">
    <nc r="E156">
      <v>23880</v>
    </nc>
  </rcc>
  <rcc rId="22195" sId="5">
    <nc r="E157">
      <v>35525</v>
    </nc>
  </rcc>
  <rcc rId="22196" sId="5">
    <nc r="E158">
      <v>3990</v>
    </nc>
  </rcc>
  <rcc rId="22197" sId="5">
    <nc r="E159">
      <v>7385</v>
    </nc>
  </rcc>
  <rcc rId="22198" sId="5">
    <nc r="E160">
      <v>12420</v>
    </nc>
  </rcc>
  <rcc rId="22199" sId="5">
    <nc r="E161">
      <v>91470</v>
    </nc>
  </rcc>
  <rcc rId="22200" sId="5">
    <nc r="E162">
      <v>72015</v>
    </nc>
  </rcc>
  <rcc rId="22201" sId="5">
    <nc r="E163">
      <v>19160</v>
    </nc>
  </rcc>
  <rcc rId="22202" sId="5">
    <nc r="E164">
      <v>46530</v>
    </nc>
  </rcc>
  <rcc rId="22203" sId="5">
    <nc r="E165">
      <v>28880</v>
    </nc>
  </rcc>
  <rcc rId="22204" sId="5">
    <nc r="E166">
      <v>22495</v>
    </nc>
  </rcc>
  <rcc rId="22205" sId="5">
    <nc r="E167">
      <v>670</v>
    </nc>
  </rcc>
  <rcc rId="22206" sId="5">
    <nc r="E168">
      <v>12975</v>
    </nc>
  </rcc>
  <rcc rId="22207" sId="5">
    <nc r="E169">
      <v>12505</v>
    </nc>
  </rcc>
  <rcc rId="22208" sId="5">
    <nc r="E170">
      <v>10215</v>
    </nc>
  </rcc>
  <rcc rId="22209" sId="5">
    <nc r="E171">
      <v>69815</v>
    </nc>
  </rcc>
  <rcc rId="22210" sId="5">
    <nc r="E172">
      <v>39245</v>
    </nc>
  </rcc>
  <rcc rId="22211" sId="5">
    <nc r="E173">
      <v>18605</v>
    </nc>
  </rcc>
  <rcc rId="22212" sId="5">
    <nc r="E174">
      <v>9605</v>
    </nc>
  </rcc>
  <rcc rId="22213" sId="5">
    <nc r="E175">
      <v>51940</v>
    </nc>
  </rcc>
  <rcc rId="22214" sId="5">
    <nc r="E176">
      <v>44675</v>
    </nc>
  </rcc>
  <rcc rId="22215" sId="5">
    <nc r="E177">
      <v>32105</v>
    </nc>
  </rcc>
  <rcc rId="22216" sId="5">
    <nc r="E178">
      <v>127630</v>
    </nc>
  </rcc>
  <rcc rId="22217" sId="5">
    <nc r="E179">
      <v>48080</v>
    </nc>
  </rcc>
  <rcc rId="22218" sId="5">
    <nc r="E180">
      <v>38335</v>
    </nc>
  </rcc>
  <rcc rId="22219" sId="5">
    <nc r="E181">
      <v>9410</v>
    </nc>
  </rcc>
  <rcc rId="22220" sId="5">
    <nc r="E182">
      <v>8380</v>
    </nc>
  </rcc>
  <rcc rId="22221" sId="5">
    <nc r="E183">
      <v>30855</v>
    </nc>
  </rcc>
  <rcc rId="22222" sId="5">
    <nc r="E184">
      <v>22585</v>
    </nc>
  </rcc>
  <rcc rId="22223" sId="5">
    <nc r="E185">
      <v>9940</v>
    </nc>
  </rcc>
  <rcc rId="22224" sId="5">
    <nc r="E186">
      <v>17690</v>
    </nc>
  </rcc>
  <rcc rId="22225" sId="5">
    <nc r="E187">
      <v>40270</v>
    </nc>
  </rcc>
  <rcc rId="22226" sId="5">
    <nc r="E188">
      <v>12695</v>
    </nc>
  </rcc>
  <rcc rId="22227" sId="5">
    <nc r="E189">
      <v>121290</v>
    </nc>
  </rcc>
  <rcc rId="22228" sId="5">
    <nc r="E190">
      <v>6210</v>
    </nc>
  </rcc>
  <rcc rId="22229" sId="5">
    <nc r="E191">
      <v>24270</v>
    </nc>
  </rcc>
  <rcc rId="22230" sId="5">
    <nc r="E192">
      <v>31965</v>
    </nc>
  </rcc>
  <rcc rId="22231" sId="5">
    <nc r="E193">
      <v>24995</v>
    </nc>
  </rcc>
  <rcc rId="22232" sId="5">
    <nc r="E194">
      <v>10225</v>
    </nc>
  </rcc>
  <rcc rId="22233" sId="5">
    <nc r="E195">
      <v>9580</v>
    </nc>
  </rcc>
  <rcc rId="22234" sId="5">
    <nc r="E196">
      <v>19760</v>
    </nc>
  </rcc>
  <rcc rId="22235" sId="5">
    <nc r="E197">
      <v>9260</v>
    </nc>
  </rcc>
  <rcc rId="22236" sId="5">
    <nc r="E198">
      <v>17080</v>
    </nc>
  </rcc>
  <rcc rId="22237" sId="5">
    <nc r="E199">
      <v>16250</v>
    </nc>
  </rcc>
  <rcc rId="22238" sId="5">
    <nc r="E200">
      <v>22330</v>
    </nc>
  </rcc>
  <rcc rId="22239" sId="5">
    <nc r="E201">
      <v>15005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0" sId="10" numFmtId="34">
    <oc r="C9">
      <v>1</v>
    </oc>
    <nc r="C9">
      <v>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0" sId="6">
    <nc r="E13">
      <v>1317</v>
    </nc>
  </rcc>
  <rcc rId="22251" sId="6">
    <nc r="E14">
      <v>1853</v>
    </nc>
  </rcc>
  <rcc rId="22252" sId="6">
    <nc r="E35">
      <v>1269</v>
    </nc>
  </rcc>
  <rcc rId="22253" sId="6">
    <nc r="E69">
      <v>4350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4">
    <dxf>
      <fill>
        <patternFill>
          <bgColor theme="0"/>
        </patternFill>
      </fill>
    </dxf>
  </rfmt>
  <rcc rId="22254" sId="5">
    <nc r="E14">
      <v>69600</v>
    </nc>
  </rcc>
  <rfmt sheetId="5" sqref="E153">
    <dxf>
      <fill>
        <patternFill>
          <bgColor theme="0"/>
        </patternFill>
      </fill>
    </dxf>
  </rfmt>
  <rcc rId="22255" sId="5">
    <nc r="E153">
      <v>1405</v>
    </nc>
  </rcc>
  <rfmt sheetId="5" sqref="F46">
    <dxf>
      <fill>
        <patternFill patternType="solid">
          <bgColor rgb="FFFF0000"/>
        </patternFill>
      </fill>
    </dxf>
  </rfmt>
  <rcc rId="22256" sId="5">
    <nc r="G46">
      <v>30800</v>
    </nc>
  </rcc>
  <rfmt sheetId="5" sqref="G46">
    <dxf>
      <alignment horizontal="left" readingOrder="0"/>
    </dxf>
  </rfmt>
  <rcc rId="22257" sId="5">
    <oc r="D46">
      <v>30800</v>
    </oc>
    <nc r="D46"/>
  </rcc>
  <rcc rId="22258" sId="5">
    <oc r="F46">
      <f>E46-D46</f>
    </oc>
    <nc r="F46"/>
  </rcc>
  <rfmt sheetId="5" sqref="E46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9" sId="5">
    <nc r="F46">
      <v>82</v>
    </nc>
  </rcc>
  <rcc rId="22260" sId="5">
    <oc r="G202">
      <f>+F93+F69+F60</f>
    </oc>
    <nc r="G202">
      <f>+F93+F69+F60+F46</f>
    </nc>
  </rcc>
  <rcc rId="22261" sId="5">
    <oc r="F202">
      <f>SUM(F6:F201)</f>
    </oc>
    <nc r="F202">
      <f>SUM(F6:F201)</f>
    </nc>
  </rcc>
  <rcmt sheetId="5" cell="F46" guid="{528BBED1-1C53-40AE-9AF8-24727F09D45E}" author="HP" newLength="69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2" sId="13" numFmtId="4">
    <oc r="D8">
      <v>250390</v>
    </oc>
    <nc r="D8">
      <v>255058</v>
    </nc>
  </rcc>
  <rcc rId="22263" sId="13">
    <oc r="F7">
      <f>176*3.23</f>
    </oc>
    <nc r="F7">
      <f>165*3.23</f>
    </nc>
  </rcc>
  <rcc rId="22264" sId="13">
    <oc r="F8">
      <f>176*4.33</f>
    </oc>
    <nc r="F8">
      <f>165*4.33</f>
    </nc>
  </rcc>
  <rcc rId="22265" sId="13">
    <oc r="E7">
      <f>1701-F7</f>
    </oc>
    <nc r="E7">
      <f>1772-F7</f>
    </nc>
  </rcc>
  <rcc rId="22266" sId="6">
    <nc r="E7">
      <v>9139</v>
    </nc>
  </rcc>
  <rcc rId="22267" sId="6">
    <nc r="E8">
      <v>15417</v>
    </nc>
  </rcc>
  <rcc rId="22268" sId="6">
    <nc r="E9">
      <v>344</v>
    </nc>
  </rcc>
  <rcc rId="22269" sId="6">
    <nc r="E11">
      <v>40205</v>
    </nc>
  </rcc>
  <rcc rId="22270" sId="6">
    <nc r="E12">
      <v>24019</v>
    </nc>
  </rcc>
  <rcc rId="22271" sId="6">
    <nc r="E15">
      <v>10036</v>
    </nc>
  </rcc>
  <rcc rId="22272" sId="6">
    <nc r="E16">
      <v>698</v>
    </nc>
  </rcc>
  <rcc rId="22273" sId="6">
    <nc r="E17">
      <v>1246</v>
    </nc>
  </rcc>
  <rcc rId="22274" sId="6">
    <nc r="E20">
      <v>40126</v>
    </nc>
  </rcc>
  <rcc rId="22275" sId="6">
    <nc r="E21">
      <v>23571</v>
    </nc>
  </rcc>
  <rcc rId="22276" sId="6">
    <nc r="E22">
      <v>31968</v>
    </nc>
  </rcc>
  <rcc rId="22277" sId="6">
    <nc r="E24">
      <v>26250</v>
    </nc>
  </rcc>
  <rcc rId="22278" sId="6">
    <nc r="E25">
      <v>15948</v>
    </nc>
  </rcc>
  <rcc rId="22279" sId="6">
    <nc r="E26">
      <v>24624</v>
    </nc>
  </rcc>
  <rcc rId="22280" sId="6">
    <nc r="E29">
      <v>59551</v>
    </nc>
  </rcc>
  <rcc rId="22281" sId="6">
    <nc r="E30">
      <v>5669</v>
    </nc>
  </rcc>
  <rcc rId="22282" sId="6">
    <nc r="E31">
      <v>25051</v>
    </nc>
  </rcc>
  <rcc rId="22283" sId="6">
    <nc r="E32">
      <v>31193</v>
    </nc>
  </rcc>
  <rcc rId="22284" sId="6">
    <nc r="E34">
      <v>75837</v>
    </nc>
  </rcc>
  <rcc rId="22285" sId="6">
    <nc r="E38">
      <v>1417</v>
    </nc>
  </rcc>
  <rcc rId="22286" sId="6">
    <nc r="E39">
      <v>19766</v>
    </nc>
  </rcc>
  <rcc rId="22287" sId="6">
    <nc r="E41">
      <v>592</v>
    </nc>
  </rcc>
  <rcc rId="22288" sId="6">
    <nc r="E51">
      <v>50680</v>
    </nc>
  </rcc>
  <rcc rId="22289" sId="6">
    <nc r="E52">
      <v>74811</v>
    </nc>
  </rcc>
  <rcc rId="22290" sId="6">
    <nc r="E53">
      <v>34726</v>
    </nc>
  </rcc>
  <rcc rId="22291" sId="6">
    <nc r="E55">
      <v>9405</v>
    </nc>
  </rcc>
  <rcc rId="22292" sId="6">
    <nc r="E56">
      <v>22282</v>
    </nc>
  </rcc>
  <rcc rId="22293" sId="6">
    <oc r="H56">
      <v>22144</v>
    </oc>
    <nc r="H56">
      <v>22263</v>
    </nc>
  </rcc>
  <rcc rId="22294" sId="6">
    <nc r="E57">
      <v>4866</v>
    </nc>
  </rcc>
  <rcc rId="22295" sId="6">
    <nc r="E58">
      <v>11457</v>
    </nc>
  </rcc>
  <rcc rId="22296" sId="6">
    <nc r="E59">
      <v>18926</v>
    </nc>
  </rcc>
  <rcc rId="22297" sId="6">
    <nc r="E60">
      <v>19841</v>
    </nc>
  </rcc>
  <rcc rId="22298" sId="6">
    <nc r="E61">
      <v>24298</v>
    </nc>
  </rcc>
  <rcc rId="22299" sId="6">
    <nc r="E62">
      <v>26837</v>
    </nc>
  </rcc>
  <rcc rId="22300" sId="6">
    <nc r="E63">
      <v>51332</v>
    </nc>
  </rcc>
  <rcc rId="22301" sId="6">
    <nc r="E64">
      <v>40</v>
    </nc>
  </rcc>
  <rcc rId="22302" sId="6">
    <nc r="E65">
      <v>5302</v>
    </nc>
  </rcc>
  <rcc rId="22303" sId="6">
    <nc r="E66">
      <v>31272</v>
    </nc>
  </rcc>
  <rcc rId="22304" sId="6">
    <nc r="E67">
      <v>84205</v>
    </nc>
  </rcc>
  <rcc rId="22305" sId="6">
    <nc r="E68">
      <v>12759</v>
    </nc>
  </rcc>
  <rcc rId="22306" sId="6">
    <nc r="E78">
      <v>52244</v>
    </nc>
  </rcc>
  <rcc rId="22307" sId="6">
    <nc r="E79">
      <v>14343</v>
    </nc>
  </rcc>
  <rcc rId="22308" sId="6">
    <nc r="E80">
      <v>9669</v>
    </nc>
  </rcc>
  <rcc rId="22309" sId="6">
    <nc r="E81">
      <v>1825</v>
    </nc>
  </rcc>
  <rcc rId="22310" sId="6">
    <nc r="E83">
      <v>41573</v>
    </nc>
  </rcc>
  <rcc rId="22311" sId="6">
    <nc r="E84">
      <v>157648</v>
    </nc>
  </rcc>
  <rcc rId="22312" sId="6">
    <nc r="E85">
      <v>45239</v>
    </nc>
  </rcc>
  <rcc rId="22313" sId="6">
    <nc r="E88">
      <v>837</v>
    </nc>
  </rcc>
  <rcc rId="22314" sId="6">
    <nc r="E92">
      <v>26753</v>
    </nc>
  </rcc>
  <rcc rId="22315" sId="6">
    <nc r="E95">
      <v>13172</v>
    </nc>
  </rcc>
  <rcc rId="22316" sId="6">
    <nc r="E40">
      <v>40436</v>
    </nc>
  </rcc>
  <rcc rId="22317" sId="6">
    <nc r="E94">
      <v>73488</v>
    </nc>
  </rcc>
  <rfmt sheetId="6" sqref="E86:E87">
    <dxf>
      <fill>
        <patternFill>
          <bgColor theme="4" tint="0.79998168889431442"/>
        </patternFill>
      </fill>
    </dxf>
  </rfmt>
  <rfmt sheetId="6" sqref="D12:D15">
    <dxf>
      <fill>
        <patternFill>
          <bgColor theme="0"/>
        </patternFill>
      </fill>
    </dxf>
  </rfmt>
  <rfmt sheetId="6" sqref="E10">
    <dxf>
      <fill>
        <patternFill>
          <bgColor theme="4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23">
    <dxf>
      <fill>
        <patternFill>
          <bgColor theme="4" tint="0.79998168889431442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55:E55">
    <dxf>
      <fill>
        <patternFill>
          <bgColor theme="0"/>
        </patternFill>
      </fill>
    </dxf>
  </rfmt>
  <rfmt sheetId="6" sqref="D69">
    <dxf>
      <fill>
        <patternFill>
          <bgColor theme="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18" sId="6">
    <nc r="E10">
      <v>38655</v>
    </nc>
  </rcc>
  <rcc rId="22319" sId="6">
    <nc r="E23">
      <v>5440</v>
    </nc>
  </rcc>
  <rcc rId="22320" sId="6">
    <nc r="E33">
      <v>22625</v>
    </nc>
  </rcc>
  <rcc rId="22321" sId="6">
    <nc r="E86">
      <v>32113</v>
    </nc>
  </rcc>
  <rcc rId="22322" sId="6">
    <oc r="E15">
      <v>10036</v>
    </oc>
    <nc r="E15">
      <v>10326</v>
    </nc>
  </rcc>
  <rcc rId="22323" sId="6">
    <nc r="E36">
      <v>8102</v>
    </nc>
  </rcc>
  <rcc rId="22324" sId="6">
    <nc r="E37">
      <v>25300</v>
    </nc>
  </rcc>
  <rcc rId="22325" sId="6">
    <oc r="G36">
      <v>8041</v>
    </oc>
    <nc r="G36">
      <v>8072</v>
    </nc>
  </rcc>
  <rcc rId="22326" sId="6">
    <nc r="E87">
      <v>14899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7" sId="13" numFmtId="4">
    <oc r="D5">
      <v>1422.8</v>
    </oc>
    <nc r="D5">
      <v>2450.6</v>
    </nc>
  </rcc>
  <rcc rId="22328" sId="13">
    <oc r="G5">
      <v>398.23</v>
    </oc>
    <nc r="G5">
      <v>411.27</v>
    </nc>
  </rcc>
  <rcc rId="22329" sId="13">
    <oc r="E5">
      <f>316.35+20.59</f>
    </oc>
    <nc r="E5">
      <f>487.35+34.01</f>
    </nc>
  </rcc>
  <rcc rId="22330" sId="13">
    <oc r="E7">
      <f>1772-F7</f>
    </oc>
    <nc r="E7">
      <f>1831-F7</f>
    </nc>
  </rcc>
  <rcc rId="22331" sId="13" numFmtId="4">
    <oc r="E8">
      <v>1380</v>
    </oc>
    <nc r="E8">
      <v>2040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50" sId="1">
    <oc r="A2" t="inlineStr">
      <is>
        <t>по потреблению электроэнергии за период с  20.12.2022г. по  23.01.2023г.</t>
      </is>
    </oc>
    <nc r="A2" t="inlineStr">
      <is>
        <t>по потреблению электроэнергии за период с  24.01.2023г. по  20.02.2023г.</t>
      </is>
    </nc>
  </rcc>
  <rcc rId="22351" sId="1">
    <oc r="C8">
      <v>6639</v>
    </oc>
    <nc r="C8">
      <v>6730</v>
    </nc>
  </rcc>
  <rcc rId="22352" sId="1">
    <oc r="C9">
      <v>2733</v>
    </oc>
    <nc r="C9">
      <v>2786</v>
    </nc>
  </rcc>
  <rcc rId="22353" sId="1">
    <oc r="C10">
      <v>13372</v>
    </oc>
    <nc r="C10">
      <v>13640</v>
    </nc>
  </rcc>
  <rcc rId="22354" sId="1">
    <oc r="C11">
      <v>17486</v>
    </oc>
    <nc r="C11">
      <v>17894</v>
    </nc>
  </rcc>
  <rcc rId="22355" sId="1">
    <oc r="C12">
      <v>7142</v>
    </oc>
    <nc r="C12">
      <v>7269</v>
    </nc>
  </rcc>
  <rcc rId="22356" sId="1">
    <oc r="D8">
      <v>6730</v>
    </oc>
    <nc r="D8"/>
  </rcc>
  <rcc rId="22357" sId="1">
    <oc r="D9">
      <v>2786</v>
    </oc>
    <nc r="D9"/>
  </rcc>
  <rcc rId="22358" sId="1">
    <oc r="D10">
      <v>13640</v>
    </oc>
    <nc r="D10"/>
  </rcc>
  <rcc rId="22359" sId="1">
    <oc r="D11">
      <v>17894</v>
    </oc>
    <nc r="D11"/>
  </rcc>
  <rcc rId="22360" sId="1">
    <oc r="D12">
      <v>7269</v>
    </oc>
    <nc r="D12"/>
  </rcc>
  <rcc rId="22361" sId="1">
    <oc r="C14">
      <v>6534</v>
    </oc>
    <nc r="C14">
      <v>6636</v>
    </nc>
  </rcc>
  <rcc rId="22362" sId="1">
    <oc r="C15">
      <v>4708</v>
    </oc>
    <nc r="C15">
      <v>4782</v>
    </nc>
  </rcc>
  <rcc rId="22363" sId="1">
    <oc r="C16">
      <v>3833</v>
    </oc>
    <nc r="C16">
      <v>3939</v>
    </nc>
  </rcc>
  <rcc rId="22364" sId="1">
    <oc r="C17">
      <v>6902</v>
    </oc>
    <nc r="C17">
      <v>7076</v>
    </nc>
  </rcc>
  <rcc rId="22365" sId="1">
    <oc r="C18">
      <v>5815</v>
    </oc>
    <nc r="C18">
      <v>5852</v>
    </nc>
  </rcc>
  <rcc rId="22366" sId="1">
    <oc r="D14">
      <v>6636</v>
    </oc>
    <nc r="D14"/>
  </rcc>
  <rcc rId="22367" sId="1">
    <oc r="D15">
      <v>4782</v>
    </oc>
    <nc r="D15"/>
  </rcc>
  <rcc rId="22368" sId="1">
    <oc r="D16">
      <v>3939</v>
    </oc>
    <nc r="D16"/>
  </rcc>
  <rcc rId="22369" sId="1">
    <oc r="D17">
      <v>7076</v>
    </oc>
    <nc r="D17"/>
  </rcc>
  <rcc rId="22370" sId="1">
    <oc r="D18">
      <v>5852</v>
    </oc>
    <nc r="D18"/>
  </rcc>
  <rcc rId="22371" sId="1">
    <oc r="C20">
      <v>11044</v>
    </oc>
    <nc r="C20">
      <v>11275</v>
    </nc>
  </rcc>
  <rcc rId="22372" sId="1">
    <oc r="C21">
      <v>3092</v>
    </oc>
    <nc r="C21">
      <v>3141</v>
    </nc>
  </rcc>
  <rcc rId="22373" sId="1">
    <oc r="C22">
      <v>9497</v>
    </oc>
    <nc r="C22">
      <v>9725</v>
    </nc>
  </rcc>
  <rcc rId="22374" sId="1">
    <oc r="C23">
      <v>11606</v>
    </oc>
    <nc r="C23">
      <v>11888</v>
    </nc>
  </rcc>
  <rcc rId="22375" sId="1">
    <oc r="C24">
      <v>12571</v>
    </oc>
    <nc r="C24">
      <v>12776</v>
    </nc>
  </rcc>
  <rcc rId="22376" sId="1">
    <oc r="D20">
      <v>11275</v>
    </oc>
    <nc r="D20"/>
  </rcc>
  <rcc rId="22377" sId="1">
    <oc r="D21">
      <v>3141</v>
    </oc>
    <nc r="D21"/>
  </rcc>
  <rcc rId="22378" sId="1">
    <oc r="D22">
      <v>9725</v>
    </oc>
    <nc r="D22"/>
  </rcc>
  <rcc rId="22379" sId="1">
    <oc r="D23">
      <v>11888</v>
    </oc>
    <nc r="D23"/>
  </rcc>
  <rcc rId="22380" sId="1">
    <oc r="D24">
      <v>12776</v>
    </oc>
    <nc r="D24"/>
  </rcc>
  <rcc rId="22381" sId="1">
    <oc r="C40">
      <v>3768</v>
    </oc>
    <nc r="C40">
      <v>3842</v>
    </nc>
  </rcc>
  <rcc rId="22382" sId="1">
    <oc r="C41">
      <v>3520</v>
    </oc>
    <nc r="C41">
      <v>3593</v>
    </nc>
  </rcc>
  <rcc rId="22383" sId="1">
    <oc r="C43">
      <v>17551</v>
    </oc>
    <nc r="C43">
      <v>18416</v>
    </nc>
  </rcc>
  <rcc rId="22384" sId="1">
    <oc r="C44">
      <v>12331</v>
    </oc>
    <nc r="C44">
      <v>12503</v>
    </nc>
  </rcc>
  <rfmt sheetId="1" sqref="C45" start="0" length="0">
    <dxf/>
  </rfmt>
  <rcc rId="22385" sId="1">
    <oc r="C46">
      <v>14418</v>
    </oc>
    <nc r="C46">
      <v>14610</v>
    </nc>
  </rcc>
  <rcc rId="22386" sId="1">
    <oc r="C47">
      <v>2350</v>
    </oc>
    <nc r="C47">
      <v>2394</v>
    </nc>
  </rcc>
  <rcc rId="22387" sId="1">
    <oc r="C48">
      <v>25932</v>
    </oc>
    <nc r="C48">
      <v>26481</v>
    </nc>
  </rcc>
  <rcc rId="22388" sId="1">
    <oc r="C49">
      <v>21527</v>
    </oc>
    <nc r="C49">
      <v>21954</v>
    </nc>
  </rcc>
  <rcc rId="22389" sId="1">
    <oc r="C50">
      <v>9796</v>
    </oc>
    <nc r="C50">
      <v>9957</v>
    </nc>
  </rcc>
  <rcc rId="22390" sId="1">
    <oc r="D40">
      <v>3842</v>
    </oc>
    <nc r="D40"/>
  </rcc>
  <rcc rId="22391" sId="1">
    <oc r="D41">
      <v>3593</v>
    </oc>
    <nc r="D41"/>
  </rcc>
  <rcc rId="22392" sId="1">
    <oc r="D43">
      <v>18416</v>
    </oc>
    <nc r="D43"/>
  </rcc>
  <rcc rId="22393" sId="1">
    <oc r="D44">
      <v>12503</v>
    </oc>
    <nc r="D44"/>
  </rcc>
  <rcc rId="22394" sId="1">
    <oc r="D46">
      <v>14610</v>
    </oc>
    <nc r="D46"/>
  </rcc>
  <rcc rId="22395" sId="1">
    <oc r="D47">
      <v>2394</v>
    </oc>
    <nc r="D47"/>
  </rcc>
  <rcc rId="22396" sId="1">
    <oc r="D48">
      <v>26481</v>
    </oc>
    <nc r="D48"/>
  </rcc>
  <rcc rId="22397" sId="1">
    <oc r="D49">
      <v>21954</v>
    </oc>
    <nc r="D49"/>
  </rcc>
  <rcc rId="22398" sId="1">
    <oc r="D50">
      <v>9957</v>
    </oc>
    <nc r="D50"/>
  </rcc>
  <rcc rId="22399" sId="1">
    <oc r="C56">
      <v>11394</v>
    </oc>
    <nc r="C56">
      <v>11689</v>
    </nc>
  </rcc>
  <rcc rId="22400" sId="1">
    <oc r="C57">
      <v>6594</v>
    </oc>
    <nc r="C57">
      <v>6761</v>
    </nc>
  </rcc>
  <rcc rId="22401" sId="1">
    <oc r="C58">
      <v>1334</v>
    </oc>
    <nc r="C58">
      <v>1356</v>
    </nc>
  </rcc>
  <rcc rId="22402" sId="1">
    <oc r="D56">
      <v>11689</v>
    </oc>
    <nc r="D56"/>
  </rcc>
  <rcc rId="22403" sId="1">
    <oc r="D57">
      <v>6761</v>
    </oc>
    <nc r="D57"/>
  </rcc>
  <rcc rId="22404" sId="1">
    <oc r="D58">
      <v>1356</v>
    </oc>
    <nc r="D58"/>
  </rcc>
  <rcc rId="22405" sId="2">
    <oc r="E2" t="inlineStr">
      <is>
        <t>Январь</t>
      </is>
    </oc>
    <nc r="E2" t="inlineStr">
      <is>
        <t>Февраль</t>
      </is>
    </nc>
  </rcc>
  <rcc rId="22406" sId="2">
    <oc r="D6">
      <v>895</v>
    </oc>
    <nc r="D6">
      <v>950</v>
    </nc>
  </rcc>
  <rcc rId="22407" sId="2">
    <oc r="D7">
      <v>22180</v>
    </oc>
    <nc r="D7">
      <v>22340</v>
    </nc>
  </rcc>
  <rcc rId="22408" sId="2">
    <oc r="D8">
      <v>19275</v>
    </oc>
    <nc r="D8">
      <v>19410</v>
    </nc>
  </rcc>
  <rcc rId="22409" sId="2">
    <oc r="D9">
      <v>23155</v>
    </oc>
    <nc r="D9">
      <v>23290</v>
    </nc>
  </rcc>
  <rcc rId="22410" sId="2">
    <oc r="D10">
      <v>106745</v>
    </oc>
    <nc r="D10">
      <v>108240</v>
    </nc>
  </rcc>
  <rcc rId="22411" sId="2">
    <oc r="D11">
      <v>25795</v>
    </oc>
    <nc r="D11">
      <v>26115</v>
    </nc>
  </rcc>
  <rcc rId="22412" sId="2">
    <oc r="D12">
      <v>19740</v>
    </oc>
    <nc r="D12">
      <v>19820</v>
    </nc>
  </rcc>
  <rcc rId="22413" sId="2">
    <oc r="D13">
      <v>26665</v>
    </oc>
    <nc r="D13">
      <v>27700</v>
    </nc>
  </rcc>
  <rcc rId="22414" sId="2">
    <oc r="D14">
      <v>20205</v>
    </oc>
    <nc r="D14">
      <v>20425</v>
    </nc>
  </rcc>
  <rcc rId="22415" sId="2">
    <oc r="D15">
      <v>38560</v>
    </oc>
    <nc r="D15">
      <v>38655</v>
    </nc>
  </rcc>
  <rcc rId="22416" sId="2">
    <oc r="D16">
      <v>43195</v>
    </oc>
    <nc r="D16">
      <v>43230</v>
    </nc>
  </rcc>
  <rcc rId="22417" sId="2">
    <oc r="D17">
      <v>31460</v>
    </oc>
    <nc r="D17">
      <v>31985</v>
    </nc>
  </rcc>
  <rcc rId="22418" sId="2">
    <oc r="D18">
      <v>15115</v>
    </oc>
    <nc r="D18">
      <v>15405</v>
    </nc>
  </rcc>
  <rcc rId="22419" sId="2">
    <oc r="D19">
      <v>2145</v>
    </oc>
    <nc r="D19">
      <v>2265</v>
    </nc>
  </rcc>
  <rcc rId="22420" sId="2">
    <oc r="D20">
      <v>1825</v>
    </oc>
    <nc r="D20">
      <v>1950</v>
    </nc>
  </rcc>
  <rcc rId="22421" sId="2">
    <oc r="D21">
      <v>25490</v>
    </oc>
    <nc r="D21">
      <v>26025</v>
    </nc>
  </rcc>
  <rcc rId="22422" sId="2">
    <oc r="D22">
      <v>6050</v>
    </oc>
    <nc r="D22">
      <v>6235</v>
    </nc>
  </rcc>
  <rcc rId="22423" sId="2">
    <oc r="D23">
      <v>20</v>
    </oc>
    <nc r="D23">
      <v>185</v>
    </nc>
  </rcc>
  <rcc rId="22424" sId="2">
    <oc r="D24">
      <v>6715</v>
    </oc>
    <nc r="D24">
      <v>6980</v>
    </nc>
  </rcc>
  <rcc rId="22425" sId="2">
    <oc r="D25">
      <v>13315</v>
    </oc>
    <nc r="D25">
      <v>13510</v>
    </nc>
  </rcc>
  <rcc rId="22426" sId="2">
    <oc r="D26">
      <v>11800</v>
    </oc>
    <nc r="D26">
      <v>12085</v>
    </nc>
  </rcc>
  <rcc rId="22427" sId="2">
    <oc r="D27">
      <v>48680</v>
    </oc>
    <nc r="D27">
      <v>48920</v>
    </nc>
  </rcc>
  <rcc rId="22428" sId="2">
    <oc r="D28">
      <v>11295</v>
    </oc>
    <nc r="D28">
      <v>11455</v>
    </nc>
  </rcc>
  <rcc rId="22429" sId="2">
    <oc r="D29">
      <v>54530</v>
    </oc>
    <nc r="D29">
      <v>57070</v>
    </nc>
  </rcc>
  <rcc rId="22430" sId="2">
    <oc r="D30">
      <v>6930</v>
    </oc>
    <nc r="D30">
      <v>7195</v>
    </nc>
  </rcc>
  <rcc rId="22431" sId="2">
    <oc r="D31">
      <v>2220</v>
    </oc>
    <nc r="D31">
      <v>2265</v>
    </nc>
  </rcc>
  <rcc rId="22432" sId="2">
    <oc r="D32">
      <v>24535</v>
    </oc>
    <nc r="D32">
      <v>24695</v>
    </nc>
  </rcc>
  <rcc rId="22433" sId="2">
    <oc r="D33">
      <v>120005</v>
    </oc>
    <nc r="D33">
      <v>120540</v>
    </nc>
  </rcc>
  <rcc rId="22434" sId="2">
    <oc r="D34">
      <v>45155</v>
    </oc>
    <nc r="D34">
      <v>45690</v>
    </nc>
  </rcc>
  <rcc rId="22435" sId="2">
    <oc r="D35">
      <v>55140</v>
    </oc>
    <nc r="D35">
      <v>55250</v>
    </nc>
  </rcc>
  <rcc rId="22436" sId="2">
    <oc r="D36">
      <v>13125</v>
    </oc>
    <nc r="D36">
      <v>13345</v>
    </nc>
  </rcc>
  <rcc rId="22437" sId="2">
    <oc r="D37">
      <v>34075</v>
    </oc>
    <nc r="D37">
      <v>34455</v>
    </nc>
  </rcc>
  <rcc rId="22438" sId="2">
    <oc r="D38">
      <v>38395</v>
    </oc>
    <nc r="D38">
      <v>39070</v>
    </nc>
  </rcc>
  <rcc rId="22439" sId="2">
    <oc r="D39">
      <v>29285</v>
    </oc>
    <nc r="D39">
      <v>29630</v>
    </nc>
  </rcc>
  <rcc rId="22440" sId="2">
    <oc r="D40">
      <v>27970</v>
    </oc>
    <nc r="D40">
      <v>28270</v>
    </nc>
  </rcc>
  <rcc rId="22441" sId="2">
    <oc r="D41">
      <v>29290</v>
    </oc>
    <nc r="D41">
      <v>29655</v>
    </nc>
  </rcc>
  <rcc rId="22442" sId="2">
    <oc r="D42">
      <v>30390</v>
    </oc>
    <nc r="D42">
      <v>30560</v>
    </nc>
  </rcc>
  <rcc rId="22443" sId="2">
    <oc r="D43">
      <v>5035</v>
    </oc>
    <nc r="D43">
      <v>5300</v>
    </nc>
  </rcc>
  <rcc rId="22444" sId="2">
    <oc r="D44">
      <v>31770</v>
    </oc>
    <nc r="D44">
      <v>32130</v>
    </nc>
  </rcc>
  <rcc rId="22445" sId="2">
    <oc r="D45">
      <v>20605</v>
    </oc>
    <nc r="D45">
      <v>21155</v>
    </nc>
  </rcc>
  <rcc rId="22446" sId="2">
    <oc r="D46">
      <v>39840</v>
    </oc>
    <nc r="D46">
      <v>40335</v>
    </nc>
  </rcc>
  <rcc rId="22447" sId="2">
    <oc r="D47">
      <v>50740</v>
    </oc>
    <nc r="D47">
      <v>51120</v>
    </nc>
  </rcc>
  <rcc rId="22448" sId="2">
    <oc r="D48">
      <v>41055</v>
    </oc>
    <nc r="D48">
      <v>41200</v>
    </nc>
  </rcc>
  <rcc rId="22449" sId="2">
    <oc r="D49">
      <v>87480</v>
    </oc>
    <nc r="D49">
      <v>87835</v>
    </nc>
  </rcc>
  <rcc rId="22450" sId="2">
    <oc r="D50">
      <v>73220</v>
    </oc>
    <nc r="D50">
      <v>74240</v>
    </nc>
  </rcc>
  <rcc rId="22451" sId="2">
    <oc r="D51">
      <v>8735</v>
    </oc>
    <nc r="D51">
      <v>8910</v>
    </nc>
  </rcc>
  <rcc rId="22452" sId="2">
    <oc r="D52">
      <v>10675</v>
    </oc>
    <nc r="D52">
      <v>10815</v>
    </nc>
  </rcc>
  <rcc rId="22453" sId="2">
    <oc r="D53">
      <v>19210</v>
    </oc>
    <nc r="D53">
      <v>19505</v>
    </nc>
  </rcc>
  <rcc rId="22454" sId="2">
    <oc r="D54">
      <v>10445</v>
    </oc>
    <nc r="D54">
      <v>10570</v>
    </nc>
  </rcc>
  <rcc rId="22455" sId="2">
    <oc r="D55">
      <v>44105</v>
    </oc>
    <nc r="D55">
      <v>44215</v>
    </nc>
  </rcc>
  <rcc rId="22456" sId="2">
    <oc r="D56">
      <v>10390</v>
    </oc>
    <nc r="D56">
      <v>10560</v>
    </nc>
  </rcc>
  <rcc rId="22457" sId="2">
    <oc r="D58">
      <v>22255</v>
    </oc>
    <nc r="D58">
      <v>22470</v>
    </nc>
  </rcc>
  <rcc rId="22458" sId="2">
    <oc r="D59">
      <v>21725</v>
    </oc>
    <nc r="D59">
      <v>21980</v>
    </nc>
  </rcc>
  <rcc rId="22459" sId="2">
    <oc r="D60">
      <v>12430</v>
    </oc>
    <nc r="D60">
      <v>12555</v>
    </nc>
  </rcc>
  <rcc rId="22460" sId="2">
    <oc r="D61">
      <v>69275</v>
    </oc>
    <nc r="D61">
      <v>69555</v>
    </nc>
  </rcc>
  <rcc rId="22461" sId="2">
    <oc r="D62">
      <v>12805</v>
    </oc>
    <nc r="D62">
      <v>13140</v>
    </nc>
  </rcc>
  <rcc rId="22462" sId="2">
    <oc r="D63">
      <v>2100</v>
    </oc>
    <nc r="D63">
      <v>2105</v>
    </nc>
  </rcc>
  <rcc rId="22463" sId="2">
    <oc r="D64">
      <v>19760</v>
    </oc>
    <nc r="D64">
      <v>19880</v>
    </nc>
  </rcc>
  <rcc rId="22464" sId="2">
    <oc r="D65">
      <v>62275</v>
    </oc>
    <nc r="D65">
      <v>63065</v>
    </nc>
  </rcc>
  <rcc rId="22465" sId="2">
    <oc r="D66">
      <v>29035</v>
    </oc>
    <nc r="D66">
      <v>29295</v>
    </nc>
  </rcc>
  <rcc rId="22466" sId="2">
    <oc r="D67">
      <v>7225</v>
    </oc>
    <nc r="D67">
      <v>7335</v>
    </nc>
  </rcc>
  <rcc rId="22467" sId="2">
    <oc r="D68">
      <v>25515</v>
    </oc>
    <nc r="D68">
      <v>25750</v>
    </nc>
  </rcc>
  <rcc rId="22468" sId="2">
    <oc r="D69">
      <v>53460</v>
    </oc>
    <nc r="D69">
      <v>53880</v>
    </nc>
  </rcc>
  <rcc rId="22469" sId="2">
    <oc r="D70">
      <v>84320</v>
    </oc>
    <nc r="D70">
      <v>84960</v>
    </nc>
  </rcc>
  <rcc rId="22470" sId="2">
    <oc r="D71">
      <v>35905</v>
    </oc>
    <nc r="D71">
      <v>36090</v>
    </nc>
  </rcc>
  <rcc rId="22471" sId="2">
    <oc r="D72">
      <v>4400</v>
    </oc>
    <nc r="D72">
      <v>5075</v>
    </nc>
  </rcc>
  <rcc rId="22472" sId="2">
    <oc r="D73">
      <v>52885</v>
    </oc>
    <nc r="D73">
      <v>53655</v>
    </nc>
  </rcc>
  <rcc rId="22473" sId="2">
    <oc r="D74">
      <v>9125</v>
    </oc>
    <nc r="D74">
      <v>9170</v>
    </nc>
  </rcc>
  <rcc rId="22474" sId="2">
    <oc r="D76">
      <v>25090</v>
    </oc>
    <nc r="D76">
      <v>25325</v>
    </nc>
  </rcc>
  <rcc rId="22475" sId="2">
    <oc r="D77">
      <v>16215</v>
    </oc>
    <nc r="D77">
      <v>16770</v>
    </nc>
  </rcc>
  <rcc rId="22476" sId="2">
    <oc r="D78">
      <v>34820</v>
    </oc>
    <nc r="D78">
      <v>35170</v>
    </nc>
  </rcc>
  <rcc rId="22477" sId="2">
    <oc r="D79">
      <v>7055</v>
    </oc>
    <nc r="D79">
      <v>7195</v>
    </nc>
  </rcc>
  <rcc rId="22478" sId="2">
    <oc r="D80">
      <v>27655</v>
    </oc>
    <nc r="D80">
      <v>27770</v>
    </nc>
  </rcc>
  <rcc rId="22479" sId="2">
    <oc r="D81">
      <v>9235</v>
    </oc>
    <nc r="D81">
      <v>9470</v>
    </nc>
  </rcc>
  <rcc rId="22480" sId="2">
    <oc r="D83">
      <v>7125</v>
    </oc>
    <nc r="D83">
      <v>7220</v>
    </nc>
  </rcc>
  <rcc rId="22481" sId="2">
    <oc r="D84">
      <v>11365</v>
    </oc>
    <nc r="D84">
      <v>11560</v>
    </nc>
  </rcc>
  <rcc rId="22482" sId="2">
    <oc r="D85">
      <v>8600</v>
    </oc>
    <nc r="D85">
      <v>8855</v>
    </nc>
  </rcc>
  <rcc rId="22483" sId="2">
    <oc r="D86">
      <v>34300</v>
    </oc>
    <nc r="D86">
      <v>35060</v>
    </nc>
  </rcc>
  <rcc rId="22484" sId="2">
    <oc r="D87">
      <v>34865</v>
    </oc>
    <nc r="D87">
      <v>35040</v>
    </nc>
  </rcc>
  <rcc rId="22485" sId="2">
    <oc r="D88">
      <v>18340</v>
    </oc>
    <nc r="D88">
      <v>18500</v>
    </nc>
  </rcc>
  <rcc rId="22486" sId="2">
    <oc r="D89">
      <v>66735</v>
    </oc>
    <nc r="D89">
      <v>67005</v>
    </nc>
  </rcc>
  <rcc rId="22487" sId="2">
    <oc r="D90">
      <v>59005</v>
    </oc>
    <nc r="D90">
      <v>59445</v>
    </nc>
  </rcc>
  <rcc rId="22488" sId="2">
    <oc r="D91">
      <v>12115</v>
    </oc>
    <nc r="D91">
      <v>12375</v>
    </nc>
  </rcc>
  <rcc rId="22489" sId="2">
    <oc r="D92">
      <v>11715</v>
    </oc>
    <nc r="D92">
      <v>11910</v>
    </nc>
  </rcc>
  <rcc rId="22490" sId="2">
    <oc r="D94">
      <v>35030</v>
    </oc>
    <nc r="D94">
      <v>35385</v>
    </nc>
  </rcc>
  <rcc rId="22491" sId="2">
    <oc r="D95">
      <v>13145</v>
    </oc>
    <nc r="D95">
      <v>13450</v>
    </nc>
  </rcc>
  <rcc rId="22492" sId="2">
    <oc r="D96">
      <v>40445</v>
    </oc>
    <nc r="D96">
      <v>40655</v>
    </nc>
  </rcc>
  <rcc rId="22493" sId="2">
    <oc r="D97">
      <v>24115</v>
    </oc>
    <nc r="D97">
      <v>24270</v>
    </nc>
  </rcc>
  <rcc rId="22494" sId="2">
    <oc r="D98">
      <v>8965</v>
    </oc>
    <nc r="D98">
      <v>9305</v>
    </nc>
  </rcc>
  <rcc rId="22495" sId="2">
    <oc r="D99">
      <v>12020</v>
    </oc>
    <nc r="D99">
      <v>12145</v>
    </nc>
  </rcc>
  <rcc rId="22496" sId="2">
    <oc r="D100">
      <v>4160</v>
    </oc>
    <nc r="D100">
      <v>4455</v>
    </nc>
  </rcc>
  <rcc rId="22497" sId="2">
    <oc r="D101">
      <v>12495</v>
    </oc>
    <nc r="D101">
      <v>12765</v>
    </nc>
  </rcc>
  <rcc rId="22498" sId="2">
    <oc r="D102">
      <v>50850</v>
    </oc>
    <nc r="D102">
      <v>51170</v>
    </nc>
  </rcc>
  <rcc rId="22499" sId="2">
    <oc r="D103">
      <v>6095</v>
    </oc>
    <nc r="D103">
      <v>6175</v>
    </nc>
  </rcc>
  <rcc rId="22500" sId="2">
    <oc r="D104">
      <v>21030</v>
    </oc>
    <nc r="D104">
      <v>21270</v>
    </nc>
  </rcc>
  <rcc rId="22501" sId="2">
    <oc r="D105">
      <v>20375</v>
    </oc>
    <nc r="D105">
      <v>20465</v>
    </nc>
  </rcc>
  <rcc rId="22502" sId="2">
    <oc r="D106">
      <v>87730</v>
    </oc>
    <nc r="D106">
      <v>88430</v>
    </nc>
  </rcc>
  <rcc rId="22503" sId="2">
    <oc r="D108">
      <v>28725</v>
    </oc>
    <nc r="D108">
      <v>29140</v>
    </nc>
  </rcc>
  <rcc rId="22504" sId="2">
    <oc r="D109">
      <v>18620</v>
    </oc>
    <nc r="D109">
      <v>19120</v>
    </nc>
  </rcc>
  <rcc rId="22505" sId="2">
    <oc r="D110">
      <v>8890</v>
    </oc>
    <nc r="D110">
      <v>9075</v>
    </nc>
  </rcc>
  <rcc rId="22506" sId="2">
    <oc r="D111">
      <v>23125</v>
    </oc>
    <nc r="D111">
      <v>23285</v>
    </nc>
  </rcc>
  <rcc rId="22507" sId="2">
    <oc r="D112">
      <v>16715</v>
    </oc>
    <nc r="D112">
      <v>16720</v>
    </nc>
  </rcc>
  <rcc rId="22508" sId="2">
    <oc r="D113">
      <v>55240</v>
    </oc>
    <nc r="D113">
      <v>55525</v>
    </nc>
  </rcc>
  <rcc rId="22509" sId="2">
    <oc r="D114">
      <v>14760</v>
    </oc>
    <nc r="D114">
      <v>14960</v>
    </nc>
  </rcc>
  <rcc rId="22510" sId="2">
    <oc r="D115">
      <v>47425</v>
    </oc>
    <nc r="D115">
      <v>47610</v>
    </nc>
  </rcc>
  <rcc rId="22511" sId="2">
    <oc r="D116">
      <v>19875</v>
    </oc>
    <nc r="D116">
      <v>20090</v>
    </nc>
  </rcc>
  <rcc rId="22512" sId="2">
    <oc r="D117">
      <v>7565</v>
    </oc>
    <nc r="D117">
      <v>7730</v>
    </nc>
  </rcc>
  <rcc rId="22513" sId="2">
    <oc r="E6">
      <v>950</v>
    </oc>
    <nc r="E6"/>
  </rcc>
  <rcc rId="22514" sId="2">
    <oc r="E7">
      <v>22340</v>
    </oc>
    <nc r="E7"/>
  </rcc>
  <rcc rId="22515" sId="2">
    <oc r="E8">
      <v>19410</v>
    </oc>
    <nc r="E8"/>
  </rcc>
  <rcc rId="22516" sId="2">
    <oc r="E9">
      <v>23290</v>
    </oc>
    <nc r="E9"/>
  </rcc>
  <rcc rId="22517" sId="2">
    <oc r="E10">
      <v>108240</v>
    </oc>
    <nc r="E10"/>
  </rcc>
  <rcc rId="22518" sId="2">
    <oc r="E11">
      <v>26115</v>
    </oc>
    <nc r="E11"/>
  </rcc>
  <rcc rId="22519" sId="2">
    <oc r="E12">
      <v>19820</v>
    </oc>
    <nc r="E12"/>
  </rcc>
  <rcc rId="22520" sId="2">
    <oc r="E13">
      <v>27700</v>
    </oc>
    <nc r="E13"/>
  </rcc>
  <rcc rId="22521" sId="2">
    <oc r="E14">
      <v>20425</v>
    </oc>
    <nc r="E14"/>
  </rcc>
  <rcc rId="22522" sId="2">
    <oc r="E15">
      <v>38655</v>
    </oc>
    <nc r="E15"/>
  </rcc>
  <rcc rId="22523" sId="2">
    <oc r="E16">
      <v>43230</v>
    </oc>
    <nc r="E16"/>
  </rcc>
  <rcc rId="22524" sId="2">
    <oc r="E17">
      <v>31985</v>
    </oc>
    <nc r="E17"/>
  </rcc>
  <rcc rId="22525" sId="2">
    <oc r="E18">
      <v>15405</v>
    </oc>
    <nc r="E18"/>
  </rcc>
  <rcc rId="22526" sId="2">
    <oc r="E19">
      <v>2265</v>
    </oc>
    <nc r="E19"/>
  </rcc>
  <rcc rId="22527" sId="2">
    <oc r="E20">
      <v>1950</v>
    </oc>
    <nc r="E20"/>
  </rcc>
  <rcc rId="22528" sId="2">
    <oc r="E21">
      <v>26025</v>
    </oc>
    <nc r="E21"/>
  </rcc>
  <rcc rId="22529" sId="2">
    <oc r="E22">
      <v>6235</v>
    </oc>
    <nc r="E22"/>
  </rcc>
  <rcc rId="22530" sId="2">
    <oc r="E23">
      <v>185</v>
    </oc>
    <nc r="E23"/>
  </rcc>
  <rcc rId="22531" sId="2">
    <oc r="E24">
      <v>6980</v>
    </oc>
    <nc r="E24"/>
  </rcc>
  <rcc rId="22532" sId="2">
    <oc r="E25">
      <v>13510</v>
    </oc>
    <nc r="E25"/>
  </rcc>
  <rcc rId="22533" sId="2">
    <oc r="E26">
      <v>12085</v>
    </oc>
    <nc r="E26"/>
  </rcc>
  <rcc rId="22534" sId="2">
    <oc r="E27">
      <v>48920</v>
    </oc>
    <nc r="E27"/>
  </rcc>
  <rcc rId="22535" sId="2">
    <oc r="E28">
      <v>11455</v>
    </oc>
    <nc r="E28"/>
  </rcc>
  <rcc rId="22536" sId="2">
    <oc r="E29">
      <v>57070</v>
    </oc>
    <nc r="E29"/>
  </rcc>
  <rcc rId="22537" sId="2">
    <oc r="E30">
      <v>7195</v>
    </oc>
    <nc r="E30"/>
  </rcc>
  <rcc rId="22538" sId="2">
    <oc r="E31">
      <v>2265</v>
    </oc>
    <nc r="E31"/>
  </rcc>
  <rcc rId="22539" sId="2">
    <oc r="E32">
      <v>24695</v>
    </oc>
    <nc r="E32"/>
  </rcc>
  <rcc rId="22540" sId="2">
    <oc r="E33">
      <v>120540</v>
    </oc>
    <nc r="E33"/>
  </rcc>
  <rcc rId="22541" sId="2">
    <oc r="E34">
      <v>45690</v>
    </oc>
    <nc r="E34"/>
  </rcc>
  <rcc rId="22542" sId="2">
    <oc r="E35">
      <v>55250</v>
    </oc>
    <nc r="E35"/>
  </rcc>
  <rcc rId="22543" sId="2">
    <oc r="E36">
      <v>13345</v>
    </oc>
    <nc r="E36"/>
  </rcc>
  <rcc rId="22544" sId="2">
    <oc r="E37">
      <v>34455</v>
    </oc>
    <nc r="E37"/>
  </rcc>
  <rcc rId="22545" sId="2">
    <oc r="E38">
      <v>39070</v>
    </oc>
    <nc r="E38"/>
  </rcc>
  <rcc rId="22546" sId="2">
    <oc r="E39">
      <v>29630</v>
    </oc>
    <nc r="E39"/>
  </rcc>
  <rcc rId="22547" sId="2">
    <oc r="E40">
      <v>28270</v>
    </oc>
    <nc r="E40"/>
  </rcc>
  <rcc rId="22548" sId="2">
    <oc r="E41">
      <v>29655</v>
    </oc>
    <nc r="E41"/>
  </rcc>
  <rcc rId="22549" sId="2">
    <oc r="E42">
      <v>30560</v>
    </oc>
    <nc r="E42"/>
  </rcc>
  <rcc rId="22550" sId="2">
    <oc r="E43">
      <v>5300</v>
    </oc>
    <nc r="E43"/>
  </rcc>
  <rcc rId="22551" sId="2">
    <oc r="E44">
      <v>32130</v>
    </oc>
    <nc r="E44"/>
  </rcc>
  <rcc rId="22552" sId="2">
    <oc r="E45">
      <v>21155</v>
    </oc>
    <nc r="E45"/>
  </rcc>
  <rcc rId="22553" sId="2">
    <oc r="E46">
      <v>40335</v>
    </oc>
    <nc r="E46"/>
  </rcc>
  <rcc rId="22554" sId="2">
    <oc r="E47">
      <v>51120</v>
    </oc>
    <nc r="E47"/>
  </rcc>
  <rcc rId="22555" sId="2">
    <oc r="E48">
      <v>41200</v>
    </oc>
    <nc r="E48"/>
  </rcc>
  <rcc rId="22556" sId="2">
    <oc r="E49">
      <v>87835</v>
    </oc>
    <nc r="E49"/>
  </rcc>
  <rcc rId="22557" sId="2">
    <oc r="E50">
      <v>74240</v>
    </oc>
    <nc r="E50"/>
  </rcc>
  <rcc rId="22558" sId="2">
    <oc r="E51">
      <v>8910</v>
    </oc>
    <nc r="E51"/>
  </rcc>
  <rcc rId="22559" sId="2">
    <oc r="E52">
      <v>10815</v>
    </oc>
    <nc r="E52"/>
  </rcc>
  <rcc rId="22560" sId="2">
    <oc r="E53">
      <v>19505</v>
    </oc>
    <nc r="E53"/>
  </rcc>
  <rcc rId="22561" sId="2">
    <oc r="E54">
      <v>10570</v>
    </oc>
    <nc r="E54"/>
  </rcc>
  <rcc rId="22562" sId="2">
    <oc r="E55">
      <v>44215</v>
    </oc>
    <nc r="E55"/>
  </rcc>
  <rcc rId="22563" sId="2">
    <oc r="E56">
      <v>10560</v>
    </oc>
    <nc r="E56"/>
  </rcc>
  <rcc rId="22564" sId="2">
    <oc r="E57">
      <v>83670</v>
    </oc>
    <nc r="E57"/>
  </rcc>
  <rcc rId="22565" sId="2">
    <oc r="E58">
      <v>22470</v>
    </oc>
    <nc r="E58"/>
  </rcc>
  <rcc rId="22566" sId="2">
    <oc r="E59">
      <v>21980</v>
    </oc>
    <nc r="E59"/>
  </rcc>
  <rcc rId="22567" sId="2">
    <oc r="E60">
      <v>12555</v>
    </oc>
    <nc r="E60"/>
  </rcc>
  <rcc rId="22568" sId="2">
    <oc r="E61">
      <v>69555</v>
    </oc>
    <nc r="E61"/>
  </rcc>
  <rcc rId="22569" sId="2">
    <oc r="E62">
      <v>13140</v>
    </oc>
    <nc r="E62"/>
  </rcc>
  <rcc rId="22570" sId="2">
    <oc r="E63">
      <v>2105</v>
    </oc>
    <nc r="E63"/>
  </rcc>
  <rcc rId="22571" sId="2">
    <oc r="E64">
      <v>19880</v>
    </oc>
    <nc r="E64"/>
  </rcc>
  <rcc rId="22572" sId="2">
    <oc r="E65">
      <v>63065</v>
    </oc>
    <nc r="E65"/>
  </rcc>
  <rcc rId="22573" sId="2">
    <oc r="E66">
      <v>29295</v>
    </oc>
    <nc r="E66"/>
  </rcc>
  <rcc rId="22574" sId="2">
    <oc r="E67">
      <v>7335</v>
    </oc>
    <nc r="E67"/>
  </rcc>
  <rcc rId="22575" sId="2">
    <oc r="E68">
      <v>25750</v>
    </oc>
    <nc r="E68"/>
  </rcc>
  <rcc rId="22576" sId="2">
    <oc r="E69">
      <v>53880</v>
    </oc>
    <nc r="E69"/>
  </rcc>
  <rcc rId="22577" sId="2">
    <oc r="E70">
      <v>84960</v>
    </oc>
    <nc r="E70"/>
  </rcc>
  <rcc rId="22578" sId="2">
    <oc r="E71">
      <v>36090</v>
    </oc>
    <nc r="E71"/>
  </rcc>
  <rcc rId="22579" sId="2">
    <oc r="E72">
      <v>5075</v>
    </oc>
    <nc r="E72"/>
  </rcc>
  <rcc rId="22580" sId="2">
    <oc r="E73">
      <v>53655</v>
    </oc>
    <nc r="E73"/>
  </rcc>
  <rcc rId="22581" sId="2">
    <oc r="E74">
      <v>9170</v>
    </oc>
    <nc r="E74"/>
  </rcc>
  <rcc rId="22582" sId="2">
    <oc r="E75">
      <v>270</v>
    </oc>
    <nc r="E75"/>
  </rcc>
  <rcc rId="22583" sId="2">
    <oc r="E76">
      <v>25325</v>
    </oc>
    <nc r="E76"/>
  </rcc>
  <rcc rId="22584" sId="2">
    <oc r="E77">
      <v>16770</v>
    </oc>
    <nc r="E77"/>
  </rcc>
  <rcc rId="22585" sId="2">
    <oc r="E78">
      <v>35170</v>
    </oc>
    <nc r="E78"/>
  </rcc>
  <rcc rId="22586" sId="2">
    <oc r="E79">
      <v>7195</v>
    </oc>
    <nc r="E79"/>
  </rcc>
  <rcc rId="22587" sId="2">
    <oc r="E80">
      <v>27770</v>
    </oc>
    <nc r="E80"/>
  </rcc>
  <rcc rId="22588" sId="2">
    <oc r="E81">
      <v>9470</v>
    </oc>
    <nc r="E81"/>
  </rcc>
  <rcc rId="22589" sId="2">
    <oc r="E83">
      <v>7220</v>
    </oc>
    <nc r="E83"/>
  </rcc>
  <rcc rId="22590" sId="2">
    <oc r="E84">
      <v>11560</v>
    </oc>
    <nc r="E84"/>
  </rcc>
  <rcc rId="22591" sId="2">
    <oc r="E85">
      <v>8855</v>
    </oc>
    <nc r="E85"/>
  </rcc>
  <rcc rId="22592" sId="2">
    <oc r="E86">
      <v>35060</v>
    </oc>
    <nc r="E86"/>
  </rcc>
  <rcc rId="22593" sId="2">
    <oc r="E87">
      <v>35040</v>
    </oc>
    <nc r="E87"/>
  </rcc>
  <rcc rId="22594" sId="2">
    <oc r="E88">
      <v>18500</v>
    </oc>
    <nc r="E88"/>
  </rcc>
  <rcc rId="22595" sId="2">
    <oc r="E89">
      <v>67005</v>
    </oc>
    <nc r="E89"/>
  </rcc>
  <rcc rId="22596" sId="2">
    <oc r="E90">
      <v>59445</v>
    </oc>
    <nc r="E90"/>
  </rcc>
  <rcc rId="22597" sId="2">
    <oc r="E91">
      <v>12375</v>
    </oc>
    <nc r="E91"/>
  </rcc>
  <rcc rId="22598" sId="2">
    <oc r="E92">
      <v>11910</v>
    </oc>
    <nc r="E92"/>
  </rcc>
  <rcc rId="22599" sId="2">
    <oc r="E93">
      <v>655</v>
    </oc>
    <nc r="E93"/>
  </rcc>
  <rcc rId="22600" sId="2">
    <oc r="E94">
      <v>35385</v>
    </oc>
    <nc r="E94"/>
  </rcc>
  <rcc rId="22601" sId="2">
    <oc r="E95">
      <v>13450</v>
    </oc>
    <nc r="E95"/>
  </rcc>
  <rcc rId="22602" sId="2">
    <oc r="E96">
      <v>40655</v>
    </oc>
    <nc r="E96"/>
  </rcc>
  <rcc rId="22603" sId="2">
    <oc r="E97">
      <v>24270</v>
    </oc>
    <nc r="E97"/>
  </rcc>
  <rcc rId="22604" sId="2">
    <oc r="E98">
      <v>9305</v>
    </oc>
    <nc r="E98"/>
  </rcc>
  <rcc rId="22605" sId="2">
    <oc r="E99">
      <v>12145</v>
    </oc>
    <nc r="E99"/>
  </rcc>
  <rcc rId="22606" sId="2">
    <oc r="E100">
      <v>4455</v>
    </oc>
    <nc r="E100"/>
  </rcc>
  <rcc rId="22607" sId="2">
    <oc r="E101">
      <v>12765</v>
    </oc>
    <nc r="E101"/>
  </rcc>
  <rcc rId="22608" sId="2">
    <oc r="E102">
      <v>51170</v>
    </oc>
    <nc r="E102"/>
  </rcc>
  <rcc rId="22609" sId="2">
    <oc r="E103">
      <v>6175</v>
    </oc>
    <nc r="E103"/>
  </rcc>
  <rcc rId="22610" sId="2">
    <oc r="E104">
      <v>21270</v>
    </oc>
    <nc r="E104"/>
  </rcc>
  <rcc rId="22611" sId="2">
    <oc r="E105">
      <v>20465</v>
    </oc>
    <nc r="E105"/>
  </rcc>
  <rcc rId="22612" sId="2">
    <oc r="E106">
      <v>88430</v>
    </oc>
    <nc r="E106"/>
  </rcc>
  <rcc rId="22613" sId="2">
    <oc r="E107">
      <v>11055</v>
    </oc>
    <nc r="E107"/>
  </rcc>
  <rcc rId="22614" sId="2">
    <oc r="E108">
      <v>29140</v>
    </oc>
    <nc r="E108"/>
  </rcc>
  <rcc rId="22615" sId="2">
    <oc r="E109">
      <v>19120</v>
    </oc>
    <nc r="E109"/>
  </rcc>
  <rcc rId="22616" sId="2">
    <oc r="E110">
      <v>9075</v>
    </oc>
    <nc r="E110"/>
  </rcc>
  <rcc rId="22617" sId="2">
    <oc r="E111">
      <v>23285</v>
    </oc>
    <nc r="E111"/>
  </rcc>
  <rcc rId="22618" sId="2">
    <oc r="E112">
      <v>16720</v>
    </oc>
    <nc r="E112"/>
  </rcc>
  <rcc rId="22619" sId="2">
    <oc r="E113">
      <v>55525</v>
    </oc>
    <nc r="E113"/>
  </rcc>
  <rcc rId="22620" sId="2">
    <oc r="E114">
      <v>14960</v>
    </oc>
    <nc r="E114"/>
  </rcc>
  <rcc rId="22621" sId="2">
    <oc r="E115">
      <v>47610</v>
    </oc>
    <nc r="E115"/>
  </rcc>
  <rcc rId="22622" sId="2">
    <oc r="E116">
      <v>20090</v>
    </oc>
    <nc r="E116"/>
  </rcc>
  <rcc rId="22623" sId="2">
    <oc r="E117">
      <v>7730</v>
    </oc>
    <nc r="E117"/>
  </rcc>
  <rcc rId="22624" sId="3">
    <oc r="D7">
      <v>12311</v>
    </oc>
    <nc r="D7">
      <v>12495</v>
    </nc>
  </rcc>
  <rcc rId="22625" sId="3">
    <oc r="D8">
      <v>365</v>
    </oc>
    <nc r="D8">
      <v>435</v>
    </nc>
  </rcc>
  <rcc rId="22626" sId="3">
    <oc r="D9">
      <v>14395</v>
    </oc>
    <nc r="D9">
      <v>14520</v>
    </nc>
  </rcc>
  <rcc rId="22627" sId="3">
    <oc r="D10">
      <v>12615</v>
    </oc>
    <nc r="D10">
      <v>12840</v>
    </nc>
  </rcc>
  <rcc rId="22628" sId="3">
    <oc r="D11">
      <v>845</v>
    </oc>
    <nc r="D11">
      <v>875</v>
    </nc>
  </rcc>
  <rcc rId="22629" sId="3">
    <oc r="D12">
      <v>27935</v>
    </oc>
    <nc r="D12">
      <v>28245</v>
    </nc>
  </rcc>
  <rcc rId="22630" sId="3">
    <oc r="D13">
      <v>9185</v>
    </oc>
    <nc r="D13">
      <v>9645</v>
    </nc>
  </rcc>
  <rcc rId="22631" sId="3">
    <oc r="D14">
      <v>16895</v>
    </oc>
    <nc r="D14">
      <v>17155</v>
    </nc>
  </rcc>
  <rcc rId="22632" sId="3">
    <oc r="D15">
      <v>2035</v>
    </oc>
    <nc r="D15">
      <v>2405</v>
    </nc>
  </rcc>
  <rcc rId="22633" sId="3">
    <oc r="D16">
      <v>76625</v>
    </oc>
    <nc r="D16">
      <v>76735</v>
    </nc>
  </rcc>
  <rcc rId="22634" sId="3">
    <oc r="D17">
      <v>36475</v>
    </oc>
    <nc r="D17">
      <v>37345</v>
    </nc>
  </rcc>
  <rcc rId="22635" sId="3">
    <oc r="D18">
      <v>14105</v>
    </oc>
    <nc r="D18">
      <v>14330</v>
    </nc>
  </rcc>
  <rcc rId="22636" sId="3">
    <oc r="D19">
      <v>148355</v>
    </oc>
    <nc r="D19">
      <v>149330</v>
    </nc>
  </rcc>
  <rcc rId="22637" sId="3">
    <oc r="D20">
      <v>5900</v>
    </oc>
    <nc r="D20">
      <v>5935</v>
    </nc>
  </rcc>
  <rcc rId="22638" sId="3">
    <oc r="D21">
      <v>11700</v>
    </oc>
    <nc r="D21">
      <v>12260</v>
    </nc>
  </rcc>
  <rcc rId="22639" sId="3">
    <oc r="D22">
      <v>12325</v>
    </oc>
    <nc r="D22">
      <v>12500</v>
    </nc>
  </rcc>
  <rcc rId="22640" sId="3">
    <oc r="D23">
      <v>37535</v>
    </oc>
    <nc r="D23">
      <v>37655</v>
    </nc>
  </rcc>
  <rcc rId="22641" sId="3">
    <oc r="D24">
      <v>51635</v>
    </oc>
    <nc r="D24">
      <v>52075</v>
    </nc>
  </rcc>
  <rcc rId="22642" sId="3">
    <oc r="D25">
      <v>11485</v>
    </oc>
    <nc r="D25">
      <v>11565</v>
    </nc>
  </rcc>
  <rcc rId="22643" sId="3">
    <oc r="D27">
      <v>22125</v>
    </oc>
    <nc r="D27">
      <v>24040</v>
    </nc>
  </rcc>
  <rcc rId="22644" sId="3">
    <oc r="D28">
      <v>29825</v>
    </oc>
    <nc r="D28">
      <v>30225</v>
    </nc>
  </rcc>
  <rcc rId="22645" sId="3">
    <oc r="D29">
      <v>30715</v>
    </oc>
    <nc r="D29">
      <v>30935</v>
    </nc>
  </rcc>
  <rcc rId="22646" sId="3">
    <oc r="D30">
      <v>28115</v>
    </oc>
    <nc r="D30">
      <v>28560</v>
    </nc>
  </rcc>
  <rcc rId="22647" sId="3">
    <oc r="D31">
      <v>60400</v>
    </oc>
    <nc r="D31">
      <v>61205</v>
    </nc>
  </rcc>
  <rcc rId="22648" sId="3">
    <oc r="E7">
      <v>12495</v>
    </oc>
    <nc r="E7"/>
  </rcc>
  <rcc rId="22649" sId="3">
    <oc r="E8">
      <v>435</v>
    </oc>
    <nc r="E8"/>
  </rcc>
  <rcc rId="22650" sId="3">
    <oc r="E9">
      <v>14520</v>
    </oc>
    <nc r="E9"/>
  </rcc>
  <rcc rId="22651" sId="3">
    <oc r="E10">
      <v>12840</v>
    </oc>
    <nc r="E10"/>
  </rcc>
  <rcc rId="22652" sId="3">
    <oc r="E11">
      <v>875</v>
    </oc>
    <nc r="E11"/>
  </rcc>
  <rcc rId="22653" sId="3">
    <oc r="E12">
      <v>28245</v>
    </oc>
    <nc r="E12"/>
  </rcc>
  <rcc rId="22654" sId="3">
    <oc r="E13">
      <v>9645</v>
    </oc>
    <nc r="E13"/>
  </rcc>
  <rcc rId="22655" sId="3">
    <oc r="E14">
      <v>17155</v>
    </oc>
    <nc r="E14"/>
  </rcc>
  <rcc rId="22656" sId="3">
    <oc r="E15">
      <v>2405</v>
    </oc>
    <nc r="E15"/>
  </rcc>
  <rcc rId="22657" sId="3">
    <oc r="E16">
      <v>76735</v>
    </oc>
    <nc r="E16"/>
  </rcc>
  <rcc rId="22658" sId="3">
    <oc r="E17">
      <v>37345</v>
    </oc>
    <nc r="E17"/>
  </rcc>
  <rcc rId="22659" sId="3">
    <oc r="E18">
      <v>14330</v>
    </oc>
    <nc r="E18"/>
  </rcc>
  <rcc rId="22660" sId="3">
    <oc r="E19">
      <v>149330</v>
    </oc>
    <nc r="E19"/>
  </rcc>
  <rcc rId="22661" sId="3">
    <oc r="E20">
      <v>5935</v>
    </oc>
    <nc r="E20"/>
  </rcc>
  <rcc rId="22662" sId="3">
    <oc r="E21">
      <v>12260</v>
    </oc>
    <nc r="E21"/>
  </rcc>
  <rcc rId="22663" sId="3">
    <oc r="E22">
      <v>12500</v>
    </oc>
    <nc r="E22"/>
  </rcc>
  <rcc rId="22664" sId="3">
    <oc r="E23">
      <v>37655</v>
    </oc>
    <nc r="E23"/>
  </rcc>
  <rcc rId="22665" sId="3">
    <oc r="E24">
      <v>52075</v>
    </oc>
    <nc r="E24"/>
  </rcc>
  <rcc rId="22666" sId="3">
    <oc r="E25">
      <v>11565</v>
    </oc>
    <nc r="E25"/>
  </rcc>
  <rcc rId="22667" sId="3">
    <oc r="E26">
      <v>15</v>
    </oc>
    <nc r="E26"/>
  </rcc>
  <rcc rId="22668" sId="3">
    <oc r="E27">
      <v>24040</v>
    </oc>
    <nc r="E27"/>
  </rcc>
  <rcc rId="22669" sId="3">
    <oc r="E28">
      <v>30225</v>
    </oc>
    <nc r="E28"/>
  </rcc>
  <rcc rId="22670" sId="3">
    <oc r="E29">
      <v>30935</v>
    </oc>
    <nc r="E29"/>
  </rcc>
  <rcc rId="22671" sId="3">
    <oc r="E30">
      <v>28560</v>
    </oc>
    <nc r="E30"/>
  </rcc>
  <rcc rId="22672" sId="3">
    <oc r="E31">
      <v>61205</v>
    </oc>
    <nc r="E31"/>
  </rcc>
  <rcc rId="22673" sId="4">
    <oc r="D7">
      <v>7965</v>
    </oc>
    <nc r="D7">
      <v>8010</v>
    </nc>
  </rcc>
  <rcc rId="22674" sId="4">
    <oc r="D8">
      <v>49825</v>
    </oc>
    <nc r="D8">
      <v>50225</v>
    </nc>
  </rcc>
  <rcc rId="22675" sId="4">
    <oc r="D9">
      <v>4100</v>
    </oc>
    <nc r="D9">
      <v>4330</v>
    </nc>
  </rcc>
  <rcc rId="22676" sId="4">
    <oc r="D10">
      <v>20230</v>
    </oc>
    <nc r="D10">
      <v>20780</v>
    </nc>
  </rcc>
  <rcc rId="22677" sId="4">
    <oc r="D11">
      <v>12725</v>
    </oc>
    <nc r="D11">
      <v>12900</v>
    </nc>
  </rcc>
  <rcc rId="22678" sId="4">
    <oc r="D12">
      <v>44905</v>
    </oc>
    <nc r="D12">
      <v>45100</v>
    </nc>
  </rcc>
  <rcc rId="22679" sId="4">
    <oc r="D13">
      <v>16695</v>
    </oc>
    <nc r="D13">
      <v>16855</v>
    </nc>
  </rcc>
  <rcc rId="22680" sId="4">
    <oc r="D14">
      <v>9220</v>
    </oc>
    <nc r="D14">
      <v>9270</v>
    </nc>
  </rcc>
  <rcc rId="22681" sId="4">
    <oc r="D15">
      <v>25075</v>
    </oc>
    <nc r="D15">
      <v>25550</v>
    </nc>
  </rcc>
  <rcc rId="22682" sId="4">
    <oc r="D16">
      <v>22810</v>
    </oc>
    <nc r="D16">
      <v>23690</v>
    </nc>
  </rcc>
  <rcc rId="22683" sId="4">
    <oc r="D17">
      <v>28650</v>
    </oc>
    <nc r="D17">
      <v>29045</v>
    </nc>
  </rcc>
  <rcc rId="22684" sId="4">
    <oc r="D18">
      <v>30425</v>
    </oc>
    <nc r="D18">
      <v>30880</v>
    </nc>
  </rcc>
  <rcc rId="22685" sId="4">
    <oc r="D19">
      <v>51165</v>
    </oc>
    <nc r="D19">
      <v>51580</v>
    </nc>
  </rcc>
  <rcc rId="22686" sId="4">
    <oc r="D20">
      <v>3550</v>
    </oc>
    <nc r="D20">
      <v>3680</v>
    </nc>
  </rcc>
  <rcc rId="22687" sId="4">
    <oc r="D21">
      <v>7145</v>
    </oc>
    <nc r="D21">
      <v>7495</v>
    </nc>
  </rcc>
  <rcc rId="22688" sId="4">
    <oc r="D22">
      <v>20375</v>
    </oc>
    <nc r="D22">
      <v>20770</v>
    </nc>
  </rcc>
  <rcc rId="22689" sId="4">
    <oc r="D23">
      <v>48885</v>
    </oc>
    <nc r="D23">
      <v>48950</v>
    </nc>
  </rcc>
  <rcc rId="22690" sId="4">
    <oc r="D24">
      <v>27620</v>
    </oc>
    <nc r="D24">
      <v>28060</v>
    </nc>
  </rcc>
  <rcc rId="22691" sId="4">
    <oc r="D25">
      <v>32985</v>
    </oc>
    <nc r="D25">
      <v>33255</v>
    </nc>
  </rcc>
  <rcc rId="22692" sId="4">
    <oc r="D26">
      <v>15345</v>
    </oc>
    <nc r="D26">
      <v>15760</v>
    </nc>
  </rcc>
  <rcc rId="22693" sId="4">
    <oc r="D27">
      <v>13440</v>
    </oc>
    <nc r="D27">
      <v>14065</v>
    </nc>
  </rcc>
  <rcc rId="22694" sId="4">
    <oc r="D28">
      <v>56425</v>
    </oc>
    <nc r="D28">
      <v>56760</v>
    </nc>
  </rcc>
  <rcc rId="22695" sId="4">
    <oc r="D29">
      <v>32515</v>
    </oc>
    <nc r="D29">
      <v>32890</v>
    </nc>
  </rcc>
  <rcc rId="22696" sId="4">
    <oc r="D30">
      <v>50835</v>
    </oc>
    <nc r="D30">
      <v>50885</v>
    </nc>
  </rcc>
  <rcc rId="22697" sId="4">
    <oc r="D31">
      <v>20330</v>
    </oc>
    <nc r="D31">
      <v>20575</v>
    </nc>
  </rcc>
  <rcc rId="22698" sId="4">
    <oc r="D32">
      <v>27425</v>
    </oc>
    <nc r="D32">
      <v>27875</v>
    </nc>
  </rcc>
  <rcc rId="22699" sId="4">
    <oc r="D33">
      <v>37395</v>
    </oc>
    <nc r="D33">
      <v>37545</v>
    </nc>
  </rcc>
  <rcc rId="22700" sId="4">
    <oc r="D34">
      <v>16980</v>
    </oc>
    <nc r="D34">
      <v>17330</v>
    </nc>
  </rcc>
  <rcc rId="22701" sId="4">
    <oc r="D35">
      <v>11475</v>
    </oc>
    <nc r="D35">
      <v>11510</v>
    </nc>
  </rcc>
  <rcc rId="22702" sId="4">
    <oc r="D36">
      <v>44715</v>
    </oc>
    <nc r="D36">
      <v>45455</v>
    </nc>
  </rcc>
  <rcc rId="22703" sId="4">
    <oc r="D37">
      <v>37385</v>
    </oc>
    <nc r="D37">
      <v>37695</v>
    </nc>
  </rcc>
  <rcc rId="22704" sId="4">
    <oc r="D38">
      <v>10695</v>
    </oc>
    <nc r="D38">
      <v>10985</v>
    </nc>
  </rcc>
  <rcc rId="22705" sId="4">
    <oc r="D39">
      <v>41835</v>
    </oc>
    <nc r="D39">
      <v>41980</v>
    </nc>
  </rcc>
  <rcc rId="22706" sId="4">
    <oc r="D40">
      <v>36580</v>
    </oc>
    <nc r="D40">
      <v>36760</v>
    </nc>
  </rcc>
  <rcc rId="22707" sId="4">
    <oc r="D41">
      <v>4245</v>
    </oc>
    <nc r="D41">
      <v>4250</v>
    </nc>
  </rcc>
  <rcc rId="22708" sId="4">
    <oc r="D42">
      <v>96385</v>
    </oc>
    <nc r="D42">
      <v>97050</v>
    </nc>
  </rcc>
  <rcc rId="22709" sId="4">
    <oc r="D43">
      <v>7125</v>
    </oc>
    <nc r="D43">
      <v>7640</v>
    </nc>
  </rcc>
  <rcc rId="22710" sId="4">
    <oc r="D44">
      <v>855</v>
    </oc>
    <nc r="D44">
      <v>1045</v>
    </nc>
  </rcc>
  <rcc rId="22711" sId="4">
    <oc r="D45">
      <v>85660</v>
    </oc>
    <nc r="D45">
      <v>86030</v>
    </nc>
  </rcc>
  <rcc rId="22712" sId="4">
    <oc r="D46">
      <v>7900</v>
    </oc>
    <nc r="D46">
      <v>8085</v>
    </nc>
  </rcc>
  <rcc rId="22713" sId="4">
    <oc r="D47">
      <v>10470</v>
    </oc>
    <nc r="D47">
      <v>10580</v>
    </nc>
  </rcc>
  <rcc rId="22714" sId="4">
    <oc r="D48">
      <v>53865</v>
    </oc>
    <nc r="D48">
      <v>54105</v>
    </nc>
  </rcc>
  <rcc rId="22715" sId="4">
    <oc r="D49">
      <v>13515</v>
    </oc>
    <nc r="D49">
      <v>13740</v>
    </nc>
  </rcc>
  <rcc rId="22716" sId="4">
    <oc r="D50">
      <v>30615</v>
    </oc>
    <nc r="D50">
      <v>30940</v>
    </nc>
  </rcc>
  <rcc rId="22717" sId="4">
    <oc r="D51">
      <v>13985</v>
    </oc>
    <nc r="D51">
      <v>14325</v>
    </nc>
  </rcc>
  <rcc rId="22718" sId="4">
    <oc r="D52">
      <v>9195</v>
    </oc>
    <nc r="D52">
      <v>9335</v>
    </nc>
  </rcc>
  <rcc rId="22719" sId="4">
    <oc r="D53">
      <v>18780</v>
    </oc>
    <nc r="D53">
      <v>19010</v>
    </nc>
  </rcc>
  <rcc rId="22720" sId="4">
    <oc r="D54">
      <v>5560</v>
    </oc>
    <nc r="D54">
      <v>5645</v>
    </nc>
  </rcc>
  <rcc rId="22721" sId="4">
    <oc r="D55">
      <v>51470</v>
    </oc>
    <nc r="D55">
      <v>51900</v>
    </nc>
  </rcc>
  <rcc rId="22722" sId="4">
    <oc r="D56">
      <v>45425</v>
    </oc>
    <nc r="D56">
      <v>46955</v>
    </nc>
  </rcc>
  <rcc rId="22723" sId="4">
    <oc r="D57">
      <v>5165</v>
    </oc>
    <nc r="D57">
      <v>5265</v>
    </nc>
  </rcc>
  <rcc rId="22724" sId="4">
    <oc r="D58">
      <v>27325</v>
    </oc>
    <nc r="D58">
      <v>27645</v>
    </nc>
  </rcc>
  <rcc rId="22725" sId="4">
    <oc r="D59">
      <v>11720</v>
    </oc>
    <nc r="D59">
      <v>11940</v>
    </nc>
  </rcc>
  <rcc rId="22726" sId="4">
    <oc r="E7">
      <v>8010</v>
    </oc>
    <nc r="E7"/>
  </rcc>
  <rcc rId="22727" sId="4">
    <oc r="E8">
      <v>50225</v>
    </oc>
    <nc r="E8"/>
  </rcc>
  <rcc rId="22728" sId="4">
    <oc r="E9">
      <v>4330</v>
    </oc>
    <nc r="E9"/>
  </rcc>
  <rcc rId="22729" sId="4">
    <oc r="E10">
      <v>20780</v>
    </oc>
    <nc r="E10"/>
  </rcc>
  <rcc rId="22730" sId="4">
    <oc r="E11">
      <v>12900</v>
    </oc>
    <nc r="E11"/>
  </rcc>
  <rcc rId="22731" sId="4">
    <oc r="E12">
      <v>45100</v>
    </oc>
    <nc r="E12"/>
  </rcc>
  <rcc rId="22732" sId="4">
    <oc r="E13">
      <v>16855</v>
    </oc>
    <nc r="E13"/>
  </rcc>
  <rcc rId="22733" sId="4">
    <oc r="E14">
      <v>9270</v>
    </oc>
    <nc r="E14"/>
  </rcc>
  <rcc rId="22734" sId="4">
    <oc r="E15">
      <v>25550</v>
    </oc>
    <nc r="E15"/>
  </rcc>
  <rcc rId="22735" sId="4">
    <oc r="E16">
      <v>23690</v>
    </oc>
    <nc r="E16"/>
  </rcc>
  <rcc rId="22736" sId="4">
    <oc r="E17">
      <v>29045</v>
    </oc>
    <nc r="E17"/>
  </rcc>
  <rcc rId="22737" sId="4">
    <oc r="E18">
      <v>30880</v>
    </oc>
    <nc r="E18"/>
  </rcc>
  <rcc rId="22738" sId="4">
    <oc r="E19">
      <v>51580</v>
    </oc>
    <nc r="E19"/>
  </rcc>
  <rcc rId="22739" sId="4">
    <oc r="E20">
      <v>3680</v>
    </oc>
    <nc r="E20"/>
  </rcc>
  <rcc rId="22740" sId="4">
    <oc r="E21">
      <v>7495</v>
    </oc>
    <nc r="E21"/>
  </rcc>
  <rcc rId="22741" sId="4">
    <oc r="E22">
      <v>20770</v>
    </oc>
    <nc r="E22"/>
  </rcc>
  <rcc rId="22742" sId="4">
    <oc r="E23">
      <v>48950</v>
    </oc>
    <nc r="E23"/>
  </rcc>
  <rcc rId="22743" sId="4">
    <oc r="E24">
      <v>28060</v>
    </oc>
    <nc r="E24"/>
  </rcc>
  <rcc rId="22744" sId="4">
    <oc r="E25">
      <v>33255</v>
    </oc>
    <nc r="E25"/>
  </rcc>
  <rcc rId="22745" sId="4">
    <oc r="E26">
      <v>15760</v>
    </oc>
    <nc r="E26"/>
  </rcc>
  <rcc rId="22746" sId="4">
    <oc r="E27">
      <v>14065</v>
    </oc>
    <nc r="E27"/>
  </rcc>
  <rcc rId="22747" sId="4">
    <oc r="E28">
      <v>56760</v>
    </oc>
    <nc r="E28"/>
  </rcc>
  <rcc rId="22748" sId="4">
    <oc r="E29">
      <v>32890</v>
    </oc>
    <nc r="E29"/>
  </rcc>
  <rcc rId="22749" sId="4">
    <oc r="E30">
      <v>50885</v>
    </oc>
    <nc r="E30"/>
  </rcc>
  <rcc rId="22750" sId="4">
    <oc r="E31">
      <v>20575</v>
    </oc>
    <nc r="E31"/>
  </rcc>
  <rcc rId="22751" sId="4">
    <oc r="E32">
      <v>27875</v>
    </oc>
    <nc r="E32"/>
  </rcc>
  <rcc rId="22752" sId="4">
    <oc r="E33">
      <v>37545</v>
    </oc>
    <nc r="E33"/>
  </rcc>
  <rcc rId="22753" sId="4">
    <oc r="E34">
      <v>17330</v>
    </oc>
    <nc r="E34"/>
  </rcc>
  <rcc rId="22754" sId="4">
    <oc r="E35">
      <v>11510</v>
    </oc>
    <nc r="E35"/>
  </rcc>
  <rcc rId="22755" sId="4">
    <oc r="E36">
      <v>45455</v>
    </oc>
    <nc r="E36"/>
  </rcc>
  <rcc rId="22756" sId="4">
    <oc r="E37">
      <v>37695</v>
    </oc>
    <nc r="E37"/>
  </rcc>
  <rcc rId="22757" sId="4">
    <oc r="E38">
      <v>10985</v>
    </oc>
    <nc r="E38"/>
  </rcc>
  <rcc rId="22758" sId="4">
    <oc r="E39">
      <v>41980</v>
    </oc>
    <nc r="E39"/>
  </rcc>
  <rcc rId="22759" sId="4">
    <oc r="E40">
      <v>36760</v>
    </oc>
    <nc r="E40"/>
  </rcc>
  <rcc rId="22760" sId="4">
    <oc r="E41">
      <v>4250</v>
    </oc>
    <nc r="E41"/>
  </rcc>
  <rcc rId="22761" sId="4">
    <oc r="E42">
      <v>97050</v>
    </oc>
    <nc r="E42"/>
  </rcc>
  <rcc rId="22762" sId="4">
    <oc r="E43">
      <v>7640</v>
    </oc>
    <nc r="E43"/>
  </rcc>
  <rcc rId="22763" sId="4">
    <oc r="E44">
      <v>1045</v>
    </oc>
    <nc r="E44"/>
  </rcc>
  <rcc rId="22764" sId="4">
    <oc r="E45">
      <v>86030</v>
    </oc>
    <nc r="E45"/>
  </rcc>
  <rcc rId="22765" sId="4">
    <oc r="E46">
      <v>8085</v>
    </oc>
    <nc r="E46"/>
  </rcc>
  <rcc rId="22766" sId="4">
    <oc r="E47">
      <v>10580</v>
    </oc>
    <nc r="E47"/>
  </rcc>
  <rcc rId="22767" sId="4">
    <oc r="E48">
      <v>54105</v>
    </oc>
    <nc r="E48"/>
  </rcc>
  <rcc rId="22768" sId="4">
    <oc r="E49">
      <v>13740</v>
    </oc>
    <nc r="E49"/>
  </rcc>
  <rcc rId="22769" sId="4">
    <oc r="E50">
      <v>30940</v>
    </oc>
    <nc r="E50"/>
  </rcc>
  <rcc rId="22770" sId="4">
    <oc r="E51">
      <v>14325</v>
    </oc>
    <nc r="E51"/>
  </rcc>
  <rcc rId="22771" sId="4">
    <oc r="E52">
      <v>9335</v>
    </oc>
    <nc r="E52"/>
  </rcc>
  <rcc rId="22772" sId="4">
    <oc r="E53">
      <v>19010</v>
    </oc>
    <nc r="E53"/>
  </rcc>
  <rcc rId="22773" sId="4">
    <oc r="E54">
      <v>5645</v>
    </oc>
    <nc r="E54"/>
  </rcc>
  <rcc rId="22774" sId="4">
    <oc r="E55">
      <v>51900</v>
    </oc>
    <nc r="E55"/>
  </rcc>
  <rcc rId="22775" sId="4">
    <oc r="E56">
      <v>46955</v>
    </oc>
    <nc r="E56"/>
  </rcc>
  <rcc rId="22776" sId="4">
    <oc r="E57">
      <v>5265</v>
    </oc>
    <nc r="E57"/>
  </rcc>
  <rcc rId="22777" sId="4">
    <oc r="E58">
      <v>27645</v>
    </oc>
    <nc r="E58"/>
  </rcc>
  <rcc rId="22778" sId="4">
    <oc r="E59">
      <v>11940</v>
    </oc>
    <nc r="E59"/>
  </rcc>
  <rcc rId="22779" sId="4">
    <oc r="E2" t="inlineStr">
      <is>
        <t>Янваь</t>
      </is>
    </oc>
    <nc r="E2" t="inlineStr">
      <is>
        <t>Февраль</t>
      </is>
    </nc>
  </rcc>
  <rcc rId="22780" sId="3">
    <oc r="E2" t="inlineStr">
      <is>
        <t>Январь</t>
      </is>
    </oc>
    <nc r="E2" t="inlineStr">
      <is>
        <t>Февраль</t>
      </is>
    </nc>
  </rcc>
  <rcc rId="22781" sId="5">
    <oc r="E2" t="inlineStr">
      <is>
        <t>Январь</t>
      </is>
    </oc>
    <nc r="E2" t="inlineStr">
      <is>
        <t>Февраль</t>
      </is>
    </nc>
  </rcc>
  <rcc rId="22782" sId="5">
    <oc r="D6">
      <v>13080</v>
    </oc>
    <nc r="D6">
      <v>13240</v>
    </nc>
  </rcc>
  <rcc rId="22783" sId="5">
    <oc r="D7">
      <v>5285</v>
    </oc>
    <nc r="D7">
      <v>5330</v>
    </nc>
  </rcc>
  <rcc rId="22784" sId="5">
    <oc r="D8">
      <v>11770</v>
    </oc>
    <nc r="D8">
      <v>12410</v>
    </nc>
  </rcc>
  <rcc rId="22785" sId="5">
    <oc r="D9">
      <v>9005</v>
    </oc>
    <nc r="D9">
      <v>9320</v>
    </nc>
  </rcc>
  <rcc rId="22786" sId="5">
    <oc r="D10">
      <v>18210</v>
    </oc>
    <nc r="D10">
      <v>18685</v>
    </nc>
  </rcc>
  <rcc rId="22787" sId="5">
    <oc r="D11">
      <v>45300</v>
    </oc>
    <nc r="D11">
      <v>45415</v>
    </nc>
  </rcc>
  <rcc rId="22788" sId="5">
    <oc r="D12">
      <v>17935</v>
    </oc>
    <nc r="D12">
      <v>18530</v>
    </nc>
  </rcc>
  <rcc rId="22789" sId="5">
    <oc r="D13">
      <v>12945</v>
    </oc>
    <nc r="D13">
      <v>13080</v>
    </nc>
  </rcc>
  <rcc rId="22790" sId="5">
    <oc r="D14">
      <v>69285</v>
    </oc>
    <nc r="D14">
      <v>69600</v>
    </nc>
  </rcc>
  <rcc rId="22791" sId="5">
    <oc r="D15">
      <v>20085</v>
    </oc>
    <nc r="D15">
      <v>20160</v>
    </nc>
  </rcc>
  <rcc rId="22792" sId="5">
    <oc r="D16">
      <v>5750</v>
    </oc>
    <nc r="D16">
      <v>5970</v>
    </nc>
  </rcc>
  <rcc rId="22793" sId="5">
    <oc r="D17">
      <v>32390</v>
    </oc>
    <nc r="D17">
      <v>32510</v>
    </nc>
  </rcc>
  <rcc rId="22794" sId="5">
    <oc r="D18">
      <v>16845</v>
    </oc>
    <nc r="D18">
      <v>17395</v>
    </nc>
  </rcc>
  <rcc rId="22795" sId="5">
    <oc r="D19">
      <v>11300</v>
    </oc>
    <nc r="D19">
      <v>11745</v>
    </nc>
  </rcc>
  <rcc rId="22796" sId="5">
    <oc r="D20">
      <v>50855</v>
    </oc>
    <nc r="D20">
      <v>51340</v>
    </nc>
  </rcc>
  <rcc rId="22797" sId="5">
    <oc r="D21">
      <v>69590</v>
    </oc>
    <nc r="D21">
      <v>69610</v>
    </nc>
  </rcc>
  <rcc rId="22798" sId="5">
    <oc r="D22">
      <v>50645</v>
    </oc>
    <nc r="D22">
      <v>51180</v>
    </nc>
  </rcc>
  <rcc rId="22799" sId="5">
    <oc r="D23">
      <v>10535</v>
    </oc>
    <nc r="D23">
      <v>10705</v>
    </nc>
  </rcc>
  <rcc rId="22800" sId="5">
    <oc r="D24">
      <v>7110</v>
    </oc>
    <nc r="D24">
      <v>7250</v>
    </nc>
  </rcc>
  <rcc rId="22801" sId="5">
    <oc r="D25">
      <v>14480</v>
    </oc>
    <nc r="D25">
      <v>14530</v>
    </nc>
  </rcc>
  <rcc rId="22802" sId="5">
    <oc r="D26">
      <v>8590</v>
    </oc>
    <nc r="D26">
      <v>8680</v>
    </nc>
  </rcc>
  <rcc rId="22803" sId="5">
    <oc r="D27">
      <v>2445</v>
    </oc>
    <nc r="D27">
      <v>2785</v>
    </nc>
  </rcc>
  <rcc rId="22804" sId="5">
    <oc r="D28">
      <v>5450</v>
    </oc>
    <nc r="D28">
      <v>5695</v>
    </nc>
  </rcc>
  <rcc rId="22805" sId="5">
    <oc r="D29">
      <v>18785</v>
    </oc>
    <nc r="D29">
      <v>19475</v>
    </nc>
  </rcc>
  <rcc rId="22806" sId="5">
    <oc r="D30">
      <v>59800</v>
    </oc>
    <nc r="D30">
      <v>60180</v>
    </nc>
  </rcc>
  <rcc rId="22807" sId="5">
    <oc r="D31">
      <v>18610</v>
    </oc>
    <nc r="D31">
      <v>19040</v>
    </nc>
  </rcc>
  <rcc rId="22808" sId="5">
    <oc r="D32">
      <v>18060</v>
    </oc>
    <nc r="D32">
      <v>18270</v>
    </nc>
  </rcc>
  <rcc rId="22809" sId="5">
    <oc r="D33">
      <v>54390</v>
    </oc>
    <nc r="D33">
      <v>54565</v>
    </nc>
  </rcc>
  <rcc rId="22810" sId="5">
    <oc r="D34">
      <v>12845</v>
    </oc>
    <nc r="D34">
      <v>13020</v>
    </nc>
  </rcc>
  <rcc rId="22811" sId="5">
    <oc r="D35">
      <v>10180</v>
    </oc>
    <nc r="D35">
      <v>10320</v>
    </nc>
  </rcc>
  <rcc rId="22812" sId="5">
    <oc r="D36">
      <v>67815</v>
    </oc>
    <nc r="D36">
      <v>68275</v>
    </nc>
  </rcc>
  <rcc rId="22813" sId="5">
    <oc r="D37">
      <v>25500</v>
    </oc>
    <nc r="D37">
      <v>25810</v>
    </nc>
  </rcc>
  <rcc rId="22814" sId="5">
    <oc r="D38">
      <v>89340</v>
    </oc>
    <nc r="D38">
      <v>89975</v>
    </nc>
  </rcc>
  <rcc rId="22815" sId="5">
    <oc r="D39">
      <v>11165</v>
    </oc>
    <nc r="D39">
      <v>11445</v>
    </nc>
  </rcc>
  <rcc rId="22816" sId="5">
    <oc r="D40">
      <v>63530</v>
    </oc>
    <nc r="D40">
      <v>63800</v>
    </nc>
  </rcc>
  <rcc rId="22817" sId="5">
    <oc r="D41">
      <v>17790</v>
    </oc>
    <nc r="D41">
      <v>18120</v>
    </nc>
  </rcc>
  <rcc rId="22818" sId="5">
    <oc r="D42">
      <v>105890</v>
    </oc>
    <nc r="D42">
      <v>106220</v>
    </nc>
  </rcc>
  <rcc rId="22819" sId="5">
    <oc r="D43">
      <v>12980</v>
    </oc>
    <nc r="D43">
      <v>13240</v>
    </nc>
  </rcc>
  <rcc rId="22820" sId="5">
    <oc r="D44">
      <v>23425</v>
    </oc>
    <nc r="D44">
      <v>23470</v>
    </nc>
  </rcc>
  <rcc rId="22821" sId="5">
    <oc r="D45">
      <v>19070</v>
    </oc>
    <nc r="D45">
      <v>19410</v>
    </nc>
  </rcc>
  <rfmt sheetId="5" sqref="D46" start="0" length="0">
    <dxf>
      <fill>
        <patternFill patternType="solid">
          <bgColor theme="0"/>
        </patternFill>
      </fill>
    </dxf>
  </rfmt>
  <rcc rId="22822" sId="5">
    <oc r="D47">
      <v>8880</v>
    </oc>
    <nc r="D47">
      <v>9240</v>
    </nc>
  </rcc>
  <rcc rId="22823" sId="5">
    <oc r="D48">
      <v>24510</v>
    </oc>
    <nc r="D48">
      <v>24745</v>
    </nc>
  </rcc>
  <rcc rId="22824" sId="5">
    <oc r="D49">
      <v>33450</v>
    </oc>
    <nc r="D49">
      <v>33715</v>
    </nc>
  </rcc>
  <rcc rId="22825" sId="5">
    <oc r="D50">
      <v>18405</v>
    </oc>
    <nc r="D50">
      <v>18560</v>
    </nc>
  </rcc>
  <rcc rId="22826" sId="5">
    <oc r="D51">
      <v>450</v>
    </oc>
    <nc r="D51">
      <v>780</v>
    </nc>
  </rcc>
  <rcc rId="22827" sId="5">
    <oc r="D52">
      <v>21100</v>
    </oc>
    <nc r="D52">
      <v>21425</v>
    </nc>
  </rcc>
  <rcc rId="22828" sId="5">
    <oc r="D53">
      <v>36025</v>
    </oc>
    <nc r="D53">
      <v>36155</v>
    </nc>
  </rcc>
  <rcc rId="22829" sId="5">
    <oc r="D54">
      <v>39870</v>
    </oc>
    <nc r="D54">
      <v>40570</v>
    </nc>
  </rcc>
  <rcc rId="22830" sId="5">
    <oc r="D55">
      <v>6660</v>
    </oc>
    <nc r="D55">
      <v>7130</v>
    </nc>
  </rcc>
  <rcc rId="22831" sId="5">
    <oc r="D56">
      <v>256935</v>
    </oc>
    <nc r="D56">
      <v>258875</v>
    </nc>
  </rcc>
  <rcc rId="22832" sId="5">
    <oc r="D57">
      <v>31435</v>
    </oc>
    <nc r="D57">
      <v>31500</v>
    </nc>
  </rcc>
  <rcc rId="22833" sId="5">
    <oc r="D58">
      <v>5635</v>
    </oc>
    <nc r="D58">
      <v>6060</v>
    </nc>
  </rcc>
  <rcc rId="22834" sId="5">
    <oc r="D59">
      <v>66090</v>
    </oc>
    <nc r="D59">
      <v>66235</v>
    </nc>
  </rcc>
  <rcc rId="22835" sId="5">
    <oc r="D61">
      <v>3075</v>
    </oc>
    <nc r="D61">
      <v>3170</v>
    </nc>
  </rcc>
  <rcc rId="22836" sId="5">
    <oc r="D62">
      <v>7935</v>
    </oc>
    <nc r="D62">
      <v>8090</v>
    </nc>
  </rcc>
  <rcc rId="22837" sId="5">
    <oc r="D63">
      <v>260</v>
    </oc>
    <nc r="D63">
      <v>460</v>
    </nc>
  </rcc>
  <rcc rId="22838" sId="5">
    <oc r="D64">
      <v>18160</v>
    </oc>
    <nc r="D64">
      <v>18445</v>
    </nc>
  </rcc>
  <rcc rId="22839" sId="5">
    <oc r="D65">
      <v>6135</v>
    </oc>
    <nc r="D65">
      <v>6350</v>
    </nc>
  </rcc>
  <rcc rId="22840" sId="5">
    <oc r="D66">
      <v>21895</v>
    </oc>
    <nc r="D66">
      <v>22215</v>
    </nc>
  </rcc>
  <rcc rId="22841" sId="5">
    <oc r="D67">
      <v>25925</v>
    </oc>
    <nc r="D67">
      <v>26835</v>
    </nc>
  </rcc>
  <rcc rId="22842" sId="5">
    <oc r="D68">
      <v>5370</v>
    </oc>
    <nc r="D68">
      <v>5465</v>
    </nc>
  </rcc>
  <rcc rId="22843" sId="5">
    <oc r="D70">
      <v>20230</v>
    </oc>
    <nc r="D70">
      <v>20290</v>
    </nc>
  </rcc>
  <rcc rId="22844" sId="5">
    <oc r="D71">
      <v>35020</v>
    </oc>
    <nc r="D71">
      <v>35270</v>
    </nc>
  </rcc>
  <rcc rId="22845" sId="5">
    <oc r="D72">
      <v>31720</v>
    </oc>
    <nc r="D72">
      <v>32030</v>
    </nc>
  </rcc>
  <rcc rId="22846" sId="5">
    <oc r="D73">
      <v>3355</v>
    </oc>
    <nc r="D73">
      <v>3530</v>
    </nc>
  </rcc>
  <rcc rId="22847" sId="5">
    <oc r="D74">
      <v>4680</v>
    </oc>
    <nc r="D74">
      <v>5630</v>
    </nc>
  </rcc>
  <rcc rId="22848" sId="5">
    <oc r="D75">
      <v>5110</v>
    </oc>
    <nc r="D75">
      <v>5190</v>
    </nc>
  </rcc>
  <rcc rId="22849" sId="5">
    <oc r="D76">
      <v>53615</v>
    </oc>
    <nc r="D76">
      <v>54465</v>
    </nc>
  </rcc>
  <rcc rId="22850" sId="5">
    <oc r="D77">
      <v>11495</v>
    </oc>
    <nc r="D77">
      <v>11740</v>
    </nc>
  </rcc>
  <rcc rId="22851" sId="5">
    <oc r="D78">
      <v>11375</v>
    </oc>
    <nc r="D78">
      <v>11630</v>
    </nc>
  </rcc>
  <rcc rId="22852" sId="5">
    <oc r="D79">
      <v>7565</v>
    </oc>
    <nc r="D79">
      <v>7860</v>
    </nc>
  </rcc>
  <rcc rId="22853" sId="5">
    <oc r="D80">
      <v>6025</v>
    </oc>
    <nc r="D80">
      <v>6340</v>
    </nc>
  </rcc>
  <rcc rId="22854" sId="5">
    <oc r="D81">
      <v>10015</v>
    </oc>
    <nc r="D81">
      <v>10130</v>
    </nc>
  </rcc>
  <rcc rId="22855" sId="5">
    <oc r="D82">
      <v>1860</v>
    </oc>
    <nc r="D82">
      <v>1930</v>
    </nc>
  </rcc>
  <rcc rId="22856" sId="5">
    <oc r="D83">
      <v>15050</v>
    </oc>
    <nc r="D83">
      <v>15110</v>
    </nc>
  </rcc>
  <rcc rId="22857" sId="5">
    <oc r="D85">
      <v>25080</v>
    </oc>
    <nc r="D85">
      <v>25120</v>
    </nc>
  </rcc>
  <rcc rId="22858" sId="5">
    <oc r="D86">
      <v>26860</v>
    </oc>
    <nc r="D86">
      <v>26940</v>
    </nc>
  </rcc>
  <rcc rId="22859" sId="5">
    <oc r="D87">
      <v>8405</v>
    </oc>
    <nc r="D87">
      <v>8480</v>
    </nc>
  </rcc>
  <rcc rId="22860" sId="5">
    <oc r="D88">
      <v>2975</v>
    </oc>
    <nc r="D88">
      <v>2990</v>
    </nc>
  </rcc>
  <rcc rId="22861" sId="5">
    <oc r="D89">
      <v>31895</v>
    </oc>
    <nc r="D89">
      <v>32985</v>
    </nc>
  </rcc>
  <rcc rId="22862" sId="5">
    <oc r="D90">
      <v>26825</v>
    </oc>
    <nc r="D90">
      <v>26925</v>
    </nc>
  </rcc>
  <rcc rId="22863" sId="5">
    <oc r="D91">
      <v>63835</v>
    </oc>
    <nc r="D91">
      <v>64620</v>
    </nc>
  </rcc>
  <rcc rId="22864" sId="5">
    <oc r="D92">
      <v>39395</v>
    </oc>
    <nc r="D92">
      <v>39500</v>
    </nc>
  </rcc>
  <rcc rId="22865" sId="5">
    <oc r="D94">
      <v>525</v>
    </oc>
    <nc r="D94">
      <v>835</v>
    </nc>
  </rcc>
  <rcc rId="22866" sId="5">
    <oc r="D95">
      <v>18660</v>
    </oc>
    <nc r="D95">
      <v>19170</v>
    </nc>
  </rcc>
  <rcc rId="22867" sId="5">
    <oc r="D96">
      <v>7705</v>
    </oc>
    <nc r="D96">
      <v>7915</v>
    </nc>
  </rcc>
  <rcc rId="22868" sId="5">
    <oc r="D97">
      <v>32565</v>
    </oc>
    <nc r="D97">
      <v>33145</v>
    </nc>
  </rcc>
  <rcc rId="22869" sId="5">
    <oc r="D98">
      <v>7810</v>
    </oc>
    <nc r="D98">
      <v>7985</v>
    </nc>
  </rcc>
  <rcc rId="22870" sId="5">
    <oc r="D99">
      <v>42260</v>
    </oc>
    <nc r="D99">
      <v>42980</v>
    </nc>
  </rcc>
  <rcc rId="22871" sId="5">
    <oc r="D100">
      <v>29780</v>
    </oc>
    <nc r="D100">
      <v>30115</v>
    </nc>
  </rcc>
  <rcc rId="22872" sId="5">
    <oc r="D101">
      <v>28800</v>
    </oc>
    <nc r="D101">
      <v>29315</v>
    </nc>
  </rcc>
  <rcc rId="22873" sId="5">
    <oc r="D102">
      <v>15745</v>
    </oc>
    <nc r="D102">
      <v>16170</v>
    </nc>
  </rcc>
  <rcc rId="22874" sId="5">
    <oc r="D103">
      <v>13685</v>
    </oc>
    <nc r="D103">
      <v>13935</v>
    </nc>
  </rcc>
  <rcc rId="22875" sId="5">
    <oc r="D104">
      <v>23245</v>
    </oc>
    <nc r="D104">
      <v>23515</v>
    </nc>
  </rcc>
  <rcc rId="22876" sId="5">
    <oc r="D105">
      <v>3590</v>
    </oc>
    <nc r="D105">
      <v>3790</v>
    </nc>
  </rcc>
  <rcc rId="22877" sId="5">
    <oc r="D106">
      <v>8425</v>
    </oc>
    <nc r="D106">
      <v>8620</v>
    </nc>
  </rcc>
  <rcc rId="22878" sId="5">
    <oc r="D108">
      <v>96615</v>
    </oc>
    <nc r="D108">
      <v>96995</v>
    </nc>
  </rcc>
  <rcc rId="22879" sId="5">
    <oc r="D109">
      <v>34960</v>
    </oc>
    <nc r="D109">
      <v>35000</v>
    </nc>
  </rcc>
  <rcc rId="22880" sId="5">
    <oc r="D110">
      <v>12245</v>
    </oc>
    <nc r="D110">
      <v>12895</v>
    </nc>
  </rcc>
  <rcc rId="22881" sId="5">
    <oc r="D111">
      <v>24270</v>
    </oc>
    <nc r="D111">
      <v>24880</v>
    </nc>
  </rcc>
  <rcc rId="22882" sId="5">
    <oc r="D112">
      <v>4595</v>
    </oc>
    <nc r="D112">
      <v>4775</v>
    </nc>
  </rcc>
  <rcc rId="22883" sId="5">
    <oc r="D113">
      <v>18770</v>
    </oc>
    <nc r="D113">
      <v>19085</v>
    </nc>
  </rcc>
  <rcc rId="22884" sId="5">
    <oc r="D114">
      <v>10580</v>
    </oc>
    <nc r="D114">
      <v>10910</v>
    </nc>
  </rcc>
  <rcc rId="22885" sId="5">
    <oc r="D115">
      <v>45845</v>
    </oc>
    <nc r="D115">
      <v>46200</v>
    </nc>
  </rcc>
  <rcc rId="22886" sId="5">
    <oc r="D116">
      <v>34940</v>
    </oc>
    <nc r="D116">
      <v>35100</v>
    </nc>
  </rcc>
  <rcc rId="22887" sId="5">
    <oc r="D117">
      <v>94990</v>
    </oc>
    <nc r="D117">
      <v>95380</v>
    </nc>
  </rcc>
  <rcc rId="22888" sId="5">
    <oc r="D118">
      <v>38690</v>
    </oc>
    <nc r="D118">
      <v>39480</v>
    </nc>
  </rcc>
  <rcc rId="22889" sId="5">
    <oc r="D119">
      <v>1650</v>
    </oc>
    <nc r="D119">
      <v>1930</v>
    </nc>
  </rcc>
  <rcc rId="22890" sId="5">
    <oc r="D120">
      <v>85885</v>
    </oc>
    <nc r="D120">
      <v>86180</v>
    </nc>
  </rcc>
  <rcc rId="22891" sId="5">
    <oc r="D121">
      <v>82715</v>
    </oc>
    <nc r="D121">
      <v>83050</v>
    </nc>
  </rcc>
  <rcc rId="22892" sId="5">
    <oc r="D122">
      <v>15675</v>
    </oc>
    <nc r="D122">
      <v>15795</v>
    </nc>
  </rcc>
  <rcc rId="22893" sId="5">
    <oc r="D123">
      <v>4835</v>
    </oc>
    <nc r="D123">
      <v>4930</v>
    </nc>
  </rcc>
  <rcc rId="22894" sId="5">
    <oc r="D124">
      <v>7985</v>
    </oc>
    <nc r="D124">
      <v>8255</v>
    </nc>
  </rcc>
  <rcc rId="22895" sId="5">
    <oc r="D125">
      <v>9200</v>
    </oc>
    <nc r="D125">
      <v>9335</v>
    </nc>
  </rcc>
  <rcc rId="22896" sId="5">
    <oc r="D126">
      <v>29995</v>
    </oc>
    <nc r="D126">
      <v>30380</v>
    </nc>
  </rcc>
  <rcc rId="22897" sId="5">
    <oc r="D127">
      <v>57640</v>
    </oc>
    <nc r="D127">
      <v>58600</v>
    </nc>
  </rcc>
  <rcc rId="22898" sId="5">
    <oc r="D128">
      <v>7525</v>
    </oc>
    <nc r="D128">
      <v>7980</v>
    </nc>
  </rcc>
  <rcc rId="22899" sId="5">
    <oc r="D129">
      <v>15145</v>
    </oc>
    <nc r="D129">
      <v>15320</v>
    </nc>
  </rcc>
  <rcc rId="22900" sId="5">
    <oc r="D130">
      <v>11140</v>
    </oc>
    <nc r="D130">
      <v>11615</v>
    </nc>
  </rcc>
  <rcc rId="22901" sId="5">
    <oc r="D131">
      <v>7835</v>
    </oc>
    <nc r="D131">
      <v>7980</v>
    </nc>
  </rcc>
  <rcc rId="22902" sId="5">
    <oc r="D132">
      <v>9080</v>
    </oc>
    <nc r="D132">
      <v>9220</v>
    </nc>
  </rcc>
  <rcc rId="22903" sId="5">
    <oc r="D133">
      <v>18355</v>
    </oc>
    <nc r="D133">
      <v>18590</v>
    </nc>
  </rcc>
  <rcc rId="22904" sId="5">
    <oc r="D134">
      <v>17225</v>
    </oc>
    <nc r="D134">
      <v>17550</v>
    </nc>
  </rcc>
  <rcc rId="22905" sId="5">
    <oc r="D135">
      <v>30205</v>
    </oc>
    <nc r="D135">
      <v>30450</v>
    </nc>
  </rcc>
  <rcc rId="22906" sId="5">
    <oc r="D136">
      <v>57490</v>
    </oc>
    <nc r="D136">
      <v>57840</v>
    </nc>
  </rcc>
  <rcc rId="22907" sId="5">
    <oc r="D137">
      <v>28065</v>
    </oc>
    <nc r="D137">
      <v>28400</v>
    </nc>
  </rcc>
  <rcc rId="22908" sId="5">
    <oc r="D138">
      <v>27325</v>
    </oc>
    <nc r="D138">
      <v>27680</v>
    </nc>
  </rcc>
  <rcc rId="22909" sId="5">
    <oc r="D139">
      <v>39930</v>
    </oc>
    <nc r="D139">
      <v>40160</v>
    </nc>
  </rcc>
  <rcc rId="22910" sId="5">
    <oc r="D140">
      <v>18155</v>
    </oc>
    <nc r="D140">
      <v>18420</v>
    </nc>
  </rcc>
  <rcc rId="22911" sId="5">
    <oc r="D141">
      <v>8365</v>
    </oc>
    <nc r="D141">
      <v>8660</v>
    </nc>
  </rcc>
  <rcc rId="22912" sId="5">
    <oc r="D142">
      <v>25885</v>
    </oc>
    <nc r="D142">
      <v>26320</v>
    </nc>
  </rcc>
  <rcc rId="22913" sId="5">
    <oc r="D143">
      <v>41075</v>
    </oc>
    <nc r="D143">
      <v>41225</v>
    </nc>
  </rcc>
  <rcc rId="22914" sId="5">
    <oc r="D144">
      <v>54895</v>
    </oc>
    <nc r="D144">
      <v>55750</v>
    </nc>
  </rcc>
  <rcc rId="22915" sId="5">
    <oc r="D145">
      <v>9825</v>
    </oc>
    <nc r="D145">
      <v>10065</v>
    </nc>
  </rcc>
  <rcc rId="22916" sId="5">
    <oc r="D146">
      <v>11490</v>
    </oc>
    <nc r="D146">
      <v>11925</v>
    </nc>
  </rcc>
  <rcc rId="22917" sId="5">
    <oc r="D147">
      <v>28165</v>
    </oc>
    <nc r="D147">
      <v>28665</v>
    </nc>
  </rcc>
  <rcc rId="22918" sId="5">
    <oc r="D148">
      <v>12975</v>
    </oc>
    <nc r="D148">
      <v>13245</v>
    </nc>
  </rcc>
  <rcc rId="22919" sId="5">
    <oc r="D149">
      <v>39685</v>
    </oc>
    <nc r="D149">
      <v>39900</v>
    </nc>
  </rcc>
  <rcc rId="22920" sId="5">
    <oc r="D150">
      <v>38365</v>
    </oc>
    <nc r="D150">
      <v>38550</v>
    </nc>
  </rcc>
  <rcc rId="22921" sId="5">
    <oc r="D151">
      <v>43545</v>
    </oc>
    <nc r="D151">
      <v>43900</v>
    </nc>
  </rcc>
  <rcc rId="22922" sId="5">
    <oc r="D152">
      <v>22625</v>
    </oc>
    <nc r="D152">
      <v>22795</v>
    </nc>
  </rcc>
  <rcc rId="22923" sId="5">
    <oc r="D154">
      <v>28235</v>
    </oc>
    <nc r="D154">
      <v>28310</v>
    </nc>
  </rcc>
  <rcc rId="22924" sId="5">
    <oc r="D155">
      <v>73640</v>
    </oc>
    <nc r="D155">
      <v>74625</v>
    </nc>
  </rcc>
  <rcc rId="22925" sId="5">
    <oc r="D156">
      <v>23460</v>
    </oc>
    <nc r="D156">
      <v>23880</v>
    </nc>
  </rcc>
  <rcc rId="22926" sId="5">
    <oc r="D157">
      <v>35190</v>
    </oc>
    <nc r="D157">
      <v>35525</v>
    </nc>
  </rcc>
  <rcc rId="22927" sId="5">
    <oc r="D158">
      <v>3690</v>
    </oc>
    <nc r="D158">
      <v>3990</v>
    </nc>
  </rcc>
  <rcc rId="22928" sId="5">
    <oc r="D159">
      <v>7225</v>
    </oc>
    <nc r="D159">
      <v>7385</v>
    </nc>
  </rcc>
  <rcc rId="22929" sId="5">
    <oc r="D160">
      <v>11900</v>
    </oc>
    <nc r="D160">
      <v>12420</v>
    </nc>
  </rcc>
  <rcc rId="22930" sId="5">
    <oc r="D161">
      <v>91255</v>
    </oc>
    <nc r="D161">
      <v>91470</v>
    </nc>
  </rcc>
  <rcc rId="22931" sId="5">
    <oc r="D162">
      <v>71000</v>
    </oc>
    <nc r="D162">
      <v>72015</v>
    </nc>
  </rcc>
  <rcc rId="22932" sId="5">
    <oc r="D163">
      <v>18770</v>
    </oc>
    <nc r="D163">
      <v>19160</v>
    </nc>
  </rcc>
  <rcc rId="22933" sId="5">
    <oc r="D164">
      <v>46480</v>
    </oc>
    <nc r="D164">
      <v>46530</v>
    </nc>
  </rcc>
  <rcc rId="22934" sId="5">
    <oc r="D166">
      <v>22240</v>
    </oc>
    <nc r="D166">
      <v>22495</v>
    </nc>
  </rcc>
  <rcc rId="22935" sId="5">
    <oc r="D167">
      <v>500</v>
    </oc>
    <nc r="D167">
      <v>670</v>
    </nc>
  </rcc>
  <rcc rId="22936" sId="5">
    <oc r="D168">
      <v>12770</v>
    </oc>
    <nc r="D168">
      <v>12975</v>
    </nc>
  </rcc>
  <rcc rId="22937" sId="5">
    <oc r="D169">
      <v>12315</v>
    </oc>
    <nc r="D169">
      <v>12505</v>
    </nc>
  </rcc>
  <rcc rId="22938" sId="5">
    <oc r="D170">
      <v>9870</v>
    </oc>
    <nc r="D170">
      <v>10215</v>
    </nc>
  </rcc>
  <rcc rId="22939" sId="5">
    <oc r="D171">
      <v>69320</v>
    </oc>
    <nc r="D171">
      <v>69815</v>
    </nc>
  </rcc>
  <rcc rId="22940" sId="5">
    <oc r="D172">
      <v>39005</v>
    </oc>
    <nc r="D172">
      <v>39245</v>
    </nc>
  </rcc>
  <rcc rId="22941" sId="5">
    <oc r="D173">
      <v>18265</v>
    </oc>
    <nc r="D173">
      <v>18605</v>
    </nc>
  </rcc>
  <rcc rId="22942" sId="5">
    <oc r="D174">
      <v>9395</v>
    </oc>
    <nc r="D174">
      <v>9605</v>
    </nc>
  </rcc>
  <rcc rId="22943" sId="5">
    <oc r="D175">
      <v>51765</v>
    </oc>
    <nc r="D175">
      <v>51940</v>
    </nc>
  </rcc>
  <rcc rId="22944" sId="5">
    <oc r="D176">
      <v>44470</v>
    </oc>
    <nc r="D176">
      <v>44675</v>
    </nc>
  </rcc>
  <rcc rId="22945" sId="5">
    <oc r="D177">
      <v>31540</v>
    </oc>
    <nc r="D177">
      <v>32105</v>
    </nc>
  </rcc>
  <rcc rId="22946" sId="5">
    <oc r="D178">
      <v>126875</v>
    </oc>
    <nc r="D178">
      <v>127630</v>
    </nc>
  </rcc>
  <rcc rId="22947" sId="5">
    <oc r="D179">
      <v>47600</v>
    </oc>
    <nc r="D179">
      <v>48080</v>
    </nc>
  </rcc>
  <rcc rId="22948" sId="5">
    <oc r="D180">
      <v>37980</v>
    </oc>
    <nc r="D180">
      <v>38335</v>
    </nc>
  </rcc>
  <rcc rId="22949" sId="5">
    <oc r="D181">
      <v>9175</v>
    </oc>
    <nc r="D181">
      <v>9410</v>
    </nc>
  </rcc>
  <rcc rId="22950" sId="5">
    <oc r="D182">
      <v>8145</v>
    </oc>
    <nc r="D182">
      <v>8380</v>
    </nc>
  </rcc>
  <rcc rId="22951" sId="5">
    <oc r="D183">
      <v>30635</v>
    </oc>
    <nc r="D183">
      <v>30855</v>
    </nc>
  </rcc>
  <rcc rId="22952" sId="5">
    <oc r="D184">
      <v>22100</v>
    </oc>
    <nc r="D184">
      <v>22585</v>
    </nc>
  </rcc>
  <rcc rId="22953" sId="5">
    <oc r="D185">
      <v>9705</v>
    </oc>
    <nc r="D185">
      <v>9940</v>
    </nc>
  </rcc>
  <rcc rId="22954" sId="5">
    <oc r="D186">
      <v>17365</v>
    </oc>
    <nc r="D186">
      <v>17690</v>
    </nc>
  </rcc>
  <rcc rId="22955" sId="5">
    <oc r="D187">
      <v>40180</v>
    </oc>
    <nc r="D187">
      <v>40270</v>
    </nc>
  </rcc>
  <rcc rId="22956" sId="5">
    <oc r="D188">
      <v>12490</v>
    </oc>
    <nc r="D188">
      <v>12695</v>
    </nc>
  </rcc>
  <rcc rId="22957" sId="5">
    <oc r="D189">
      <v>120830</v>
    </oc>
    <nc r="D189">
      <v>121290</v>
    </nc>
  </rcc>
  <rcc rId="22958" sId="5">
    <oc r="D190">
      <v>5840</v>
    </oc>
    <nc r="D190">
      <v>6210</v>
    </nc>
  </rcc>
  <rcc rId="22959" sId="5">
    <oc r="D191">
      <v>23610</v>
    </oc>
    <nc r="D191">
      <v>24270</v>
    </nc>
  </rcc>
  <rcc rId="22960" sId="5">
    <oc r="D192">
      <v>31640</v>
    </oc>
    <nc r="D192">
      <v>31965</v>
    </nc>
  </rcc>
  <rcc rId="22961" sId="5">
    <oc r="D193">
      <v>24170</v>
    </oc>
    <nc r="D193">
      <v>24995</v>
    </nc>
  </rcc>
  <rcc rId="22962" sId="5">
    <oc r="D195">
      <v>9330</v>
    </oc>
    <nc r="D195">
      <v>9580</v>
    </nc>
  </rcc>
  <rcc rId="22963" sId="5">
    <oc r="D196">
      <v>18065</v>
    </oc>
    <nc r="D196">
      <v>19760</v>
    </nc>
  </rcc>
  <rcc rId="22964" sId="5">
    <oc r="D197">
      <v>9075</v>
    </oc>
    <nc r="D197">
      <v>9260</v>
    </nc>
  </rcc>
  <rcc rId="22965" sId="5">
    <oc r="D198">
      <v>16835</v>
    </oc>
    <nc r="D198">
      <v>17080</v>
    </nc>
  </rcc>
  <rcc rId="22966" sId="5">
    <oc r="D199">
      <v>16205</v>
    </oc>
    <nc r="D199">
      <v>16250</v>
    </nc>
  </rcc>
  <rcc rId="22967" sId="5">
    <oc r="D200">
      <v>21960</v>
    </oc>
    <nc r="D200">
      <v>22330</v>
    </nc>
  </rcc>
  <rcc rId="22968" sId="5">
    <oc r="D201">
      <v>14670</v>
    </oc>
    <nc r="D201">
      <v>15005</v>
    </nc>
  </rcc>
  <rcc rId="22969" sId="5">
    <oc r="E6">
      <v>13240</v>
    </oc>
    <nc r="E6"/>
  </rcc>
  <rcc rId="22970" sId="5">
    <oc r="E7">
      <v>5330</v>
    </oc>
    <nc r="E7"/>
  </rcc>
  <rcc rId="22971" sId="5">
    <oc r="E8">
      <v>12410</v>
    </oc>
    <nc r="E8"/>
  </rcc>
  <rcc rId="22972" sId="5">
    <oc r="E9">
      <v>9320</v>
    </oc>
    <nc r="E9"/>
  </rcc>
  <rcc rId="22973" sId="5">
    <oc r="E10">
      <v>18685</v>
    </oc>
    <nc r="E10"/>
  </rcc>
  <rcc rId="22974" sId="5">
    <oc r="E11">
      <v>45415</v>
    </oc>
    <nc r="E11"/>
  </rcc>
  <rcc rId="22975" sId="5">
    <oc r="E12">
      <v>18530</v>
    </oc>
    <nc r="E12"/>
  </rcc>
  <rcc rId="22976" sId="5">
    <oc r="E13">
      <v>13080</v>
    </oc>
    <nc r="E13"/>
  </rcc>
  <rcc rId="22977" sId="5">
    <oc r="E14">
      <v>69600</v>
    </oc>
    <nc r="E14"/>
  </rcc>
  <rcc rId="22978" sId="5">
    <oc r="E15">
      <v>20160</v>
    </oc>
    <nc r="E15"/>
  </rcc>
  <rcc rId="22979" sId="5">
    <oc r="E16">
      <v>5970</v>
    </oc>
    <nc r="E16"/>
  </rcc>
  <rcc rId="22980" sId="5">
    <oc r="E17">
      <v>32510</v>
    </oc>
    <nc r="E17"/>
  </rcc>
  <rcc rId="22981" sId="5">
    <oc r="E18">
      <v>17395</v>
    </oc>
    <nc r="E18"/>
  </rcc>
  <rcc rId="22982" sId="5">
    <oc r="E19">
      <v>11745</v>
    </oc>
    <nc r="E19"/>
  </rcc>
  <rcc rId="22983" sId="5">
    <oc r="E20">
      <v>51340</v>
    </oc>
    <nc r="E20"/>
  </rcc>
  <rcc rId="22984" sId="5">
    <oc r="E21">
      <v>69610</v>
    </oc>
    <nc r="E21"/>
  </rcc>
  <rcc rId="22985" sId="5">
    <oc r="E22">
      <v>51180</v>
    </oc>
    <nc r="E22"/>
  </rcc>
  <rcc rId="22986" sId="5">
    <oc r="E23">
      <v>10705</v>
    </oc>
    <nc r="E23"/>
  </rcc>
  <rcc rId="22987" sId="5">
    <oc r="E24">
      <v>7250</v>
    </oc>
    <nc r="E24"/>
  </rcc>
  <rcc rId="22988" sId="5">
    <oc r="E25">
      <v>14530</v>
    </oc>
    <nc r="E25"/>
  </rcc>
  <rcc rId="22989" sId="5">
    <oc r="E26">
      <v>8680</v>
    </oc>
    <nc r="E26"/>
  </rcc>
  <rcc rId="22990" sId="5">
    <oc r="E27">
      <v>2785</v>
    </oc>
    <nc r="E27"/>
  </rcc>
  <rcc rId="22991" sId="5">
    <oc r="E28">
      <v>5695</v>
    </oc>
    <nc r="E28"/>
  </rcc>
  <rcc rId="22992" sId="5">
    <oc r="E29">
      <v>19475</v>
    </oc>
    <nc r="E29"/>
  </rcc>
  <rcc rId="22993" sId="5">
    <oc r="E30">
      <v>60180</v>
    </oc>
    <nc r="E30"/>
  </rcc>
  <rcc rId="22994" sId="5">
    <oc r="E31">
      <v>19040</v>
    </oc>
    <nc r="E31"/>
  </rcc>
  <rcc rId="22995" sId="5">
    <oc r="E32">
      <v>18270</v>
    </oc>
    <nc r="E32"/>
  </rcc>
  <rcc rId="22996" sId="5">
    <oc r="E33">
      <v>54565</v>
    </oc>
    <nc r="E33"/>
  </rcc>
  <rcc rId="22997" sId="5">
    <oc r="E34">
      <v>13020</v>
    </oc>
    <nc r="E34"/>
  </rcc>
  <rcc rId="22998" sId="5">
    <oc r="E35">
      <v>10320</v>
    </oc>
    <nc r="E35"/>
  </rcc>
  <rcc rId="22999" sId="5">
    <oc r="E36">
      <v>68275</v>
    </oc>
    <nc r="E36"/>
  </rcc>
  <rcc rId="23000" sId="5">
    <oc r="E37">
      <v>25810</v>
    </oc>
    <nc r="E37"/>
  </rcc>
  <rcc rId="23001" sId="5">
    <oc r="E38">
      <v>89975</v>
    </oc>
    <nc r="E38"/>
  </rcc>
  <rcc rId="23002" sId="5">
    <oc r="E39">
      <v>11445</v>
    </oc>
    <nc r="E39"/>
  </rcc>
  <rcc rId="23003" sId="5">
    <oc r="E40">
      <v>63800</v>
    </oc>
    <nc r="E40"/>
  </rcc>
  <rcc rId="23004" sId="5">
    <oc r="E41">
      <v>18120</v>
    </oc>
    <nc r="E41"/>
  </rcc>
  <rcc rId="23005" sId="5">
    <oc r="E42">
      <v>106220</v>
    </oc>
    <nc r="E42"/>
  </rcc>
  <rcc rId="23006" sId="5">
    <oc r="E43">
      <v>13240</v>
    </oc>
    <nc r="E43"/>
  </rcc>
  <rcc rId="23007" sId="5">
    <oc r="E44">
      <v>23470</v>
    </oc>
    <nc r="E44"/>
  </rcc>
  <rcc rId="23008" sId="5">
    <oc r="E45">
      <v>19410</v>
    </oc>
    <nc r="E45"/>
  </rcc>
  <rcc rId="23009" sId="5">
    <oc r="E47">
      <v>9240</v>
    </oc>
    <nc r="E47"/>
  </rcc>
  <rcc rId="23010" sId="5">
    <oc r="E48">
      <v>24745</v>
    </oc>
    <nc r="E48"/>
  </rcc>
  <rcc rId="23011" sId="5">
    <oc r="E49">
      <v>33715</v>
    </oc>
    <nc r="E49"/>
  </rcc>
  <rcc rId="23012" sId="5">
    <oc r="E50">
      <v>18560</v>
    </oc>
    <nc r="E50"/>
  </rcc>
  <rcc rId="23013" sId="5">
    <oc r="E51">
      <v>780</v>
    </oc>
    <nc r="E51"/>
  </rcc>
  <rcc rId="23014" sId="5">
    <oc r="E52">
      <v>21425</v>
    </oc>
    <nc r="E52"/>
  </rcc>
  <rcc rId="23015" sId="5">
    <oc r="E53">
      <v>36155</v>
    </oc>
    <nc r="E53"/>
  </rcc>
  <rcc rId="23016" sId="5">
    <oc r="E54">
      <v>40570</v>
    </oc>
    <nc r="E54"/>
  </rcc>
  <rcc rId="23017" sId="5">
    <oc r="E55">
      <v>7130</v>
    </oc>
    <nc r="E55"/>
  </rcc>
  <rcc rId="23018" sId="5">
    <oc r="E56">
      <v>258875</v>
    </oc>
    <nc r="E56"/>
  </rcc>
  <rcc rId="23019" sId="5">
    <oc r="E57">
      <v>31500</v>
    </oc>
    <nc r="E57"/>
  </rcc>
  <rcc rId="23020" sId="5">
    <oc r="E58">
      <v>6060</v>
    </oc>
    <nc r="E58"/>
  </rcc>
  <rcc rId="23021" sId="5">
    <oc r="E59">
      <v>66235</v>
    </oc>
    <nc r="E59"/>
  </rcc>
  <rcc rId="23022" sId="5">
    <oc r="E61">
      <v>3170</v>
    </oc>
    <nc r="E61"/>
  </rcc>
  <rcc rId="23023" sId="5">
    <oc r="E62">
      <v>8090</v>
    </oc>
    <nc r="E62"/>
  </rcc>
  <rcc rId="23024" sId="5">
    <oc r="E63">
      <v>460</v>
    </oc>
    <nc r="E63"/>
  </rcc>
  <rcc rId="23025" sId="5">
    <oc r="E64">
      <v>18445</v>
    </oc>
    <nc r="E64"/>
  </rcc>
  <rcc rId="23026" sId="5">
    <oc r="E65">
      <v>6350</v>
    </oc>
    <nc r="E65"/>
  </rcc>
  <rcc rId="23027" sId="5">
    <oc r="E66">
      <v>22215</v>
    </oc>
    <nc r="E66"/>
  </rcc>
  <rcc rId="23028" sId="5">
    <oc r="E67">
      <v>26835</v>
    </oc>
    <nc r="E67"/>
  </rcc>
  <rcc rId="23029" sId="5">
    <oc r="E68">
      <v>5465</v>
    </oc>
    <nc r="E68"/>
  </rcc>
  <rcc rId="23030" sId="5">
    <oc r="E70">
      <v>20290</v>
    </oc>
    <nc r="E70"/>
  </rcc>
  <rcc rId="23031" sId="5">
    <oc r="E71">
      <v>35270</v>
    </oc>
    <nc r="E71"/>
  </rcc>
  <rcc rId="23032" sId="5">
    <oc r="E72">
      <v>32030</v>
    </oc>
    <nc r="E72"/>
  </rcc>
  <rcc rId="23033" sId="5">
    <oc r="E73">
      <v>3530</v>
    </oc>
    <nc r="E73"/>
  </rcc>
  <rcc rId="23034" sId="5">
    <oc r="E74">
      <v>5630</v>
    </oc>
    <nc r="E74"/>
  </rcc>
  <rcc rId="23035" sId="5">
    <oc r="E75">
      <v>5190</v>
    </oc>
    <nc r="E75"/>
  </rcc>
  <rcc rId="23036" sId="5">
    <oc r="E76">
      <v>54465</v>
    </oc>
    <nc r="E76"/>
  </rcc>
  <rcc rId="23037" sId="5">
    <oc r="E77">
      <v>11740</v>
    </oc>
    <nc r="E77"/>
  </rcc>
  <rcc rId="23038" sId="5">
    <oc r="E78">
      <v>11630</v>
    </oc>
    <nc r="E78"/>
  </rcc>
  <rcc rId="23039" sId="5">
    <oc r="E79">
      <v>7860</v>
    </oc>
    <nc r="E79"/>
  </rcc>
  <rcc rId="23040" sId="5">
    <oc r="E80">
      <v>6340</v>
    </oc>
    <nc r="E80"/>
  </rcc>
  <rcc rId="23041" sId="5">
    <oc r="E81">
      <v>10130</v>
    </oc>
    <nc r="E81"/>
  </rcc>
  <rcc rId="23042" sId="5">
    <oc r="E82">
      <v>1930</v>
    </oc>
    <nc r="E82"/>
  </rcc>
  <rcc rId="23043" sId="5">
    <oc r="E83">
      <v>15110</v>
    </oc>
    <nc r="E83"/>
  </rcc>
  <rcc rId="23044" sId="5">
    <oc r="E84">
      <v>100</v>
    </oc>
    <nc r="E84"/>
  </rcc>
  <rcc rId="23045" sId="5">
    <oc r="E85">
      <v>25120</v>
    </oc>
    <nc r="E85"/>
  </rcc>
  <rcc rId="23046" sId="5">
    <oc r="E86">
      <v>26940</v>
    </oc>
    <nc r="E86"/>
  </rcc>
  <rcc rId="23047" sId="5">
    <oc r="E87">
      <v>8480</v>
    </oc>
    <nc r="E87"/>
  </rcc>
  <rcc rId="23048" sId="5">
    <oc r="E88">
      <v>2990</v>
    </oc>
    <nc r="E88"/>
  </rcc>
  <rcc rId="23049" sId="5">
    <oc r="E89">
      <v>32985</v>
    </oc>
    <nc r="E89"/>
  </rcc>
  <rcc rId="23050" sId="5">
    <oc r="E90">
      <v>26925</v>
    </oc>
    <nc r="E90"/>
  </rcc>
  <rcc rId="23051" sId="5">
    <oc r="E91">
      <v>64620</v>
    </oc>
    <nc r="E91"/>
  </rcc>
  <rcc rId="23052" sId="5">
    <oc r="E92">
      <v>39500</v>
    </oc>
    <nc r="E92"/>
  </rcc>
  <rcc rId="23053" sId="5">
    <oc r="E94">
      <v>835</v>
    </oc>
    <nc r="E94"/>
  </rcc>
  <rcc rId="23054" sId="5">
    <oc r="E95">
      <v>19170</v>
    </oc>
    <nc r="E95"/>
  </rcc>
  <rcc rId="23055" sId="5">
    <oc r="E96">
      <v>7915</v>
    </oc>
    <nc r="E96"/>
  </rcc>
  <rcc rId="23056" sId="5">
    <oc r="E97">
      <v>33145</v>
    </oc>
    <nc r="E97"/>
  </rcc>
  <rcc rId="23057" sId="5">
    <oc r="E98">
      <v>7985</v>
    </oc>
    <nc r="E98"/>
  </rcc>
  <rcc rId="23058" sId="5">
    <oc r="E99">
      <v>42980</v>
    </oc>
    <nc r="E99"/>
  </rcc>
  <rcc rId="23059" sId="5">
    <oc r="E100">
      <v>30115</v>
    </oc>
    <nc r="E100"/>
  </rcc>
  <rcc rId="23060" sId="5">
    <oc r="E101">
      <v>29315</v>
    </oc>
    <nc r="E101"/>
  </rcc>
  <rcc rId="23061" sId="5">
    <oc r="E102">
      <v>16170</v>
    </oc>
    <nc r="E102"/>
  </rcc>
  <rcc rId="23062" sId="5">
    <oc r="E103">
      <v>13935</v>
    </oc>
    <nc r="E103"/>
  </rcc>
  <rcc rId="23063" sId="5">
    <oc r="E104">
      <v>23515</v>
    </oc>
    <nc r="E104"/>
  </rcc>
  <rcc rId="23064" sId="5">
    <oc r="E105">
      <v>3790</v>
    </oc>
    <nc r="E105"/>
  </rcc>
  <rcc rId="23065" sId="5">
    <oc r="E106">
      <v>8620</v>
    </oc>
    <nc r="E106"/>
  </rcc>
  <rcc rId="23066" sId="5">
    <oc r="E107">
      <v>5480</v>
    </oc>
    <nc r="E107"/>
  </rcc>
  <rcc rId="23067" sId="5">
    <oc r="E108">
      <v>96995</v>
    </oc>
    <nc r="E108"/>
  </rcc>
  <rcc rId="23068" sId="5">
    <oc r="E109">
      <v>35000</v>
    </oc>
    <nc r="E109"/>
  </rcc>
  <rcc rId="23069" sId="5">
    <oc r="E110">
      <v>12895</v>
    </oc>
    <nc r="E110"/>
  </rcc>
  <rcc rId="23070" sId="5">
    <oc r="E111">
      <v>24880</v>
    </oc>
    <nc r="E111"/>
  </rcc>
  <rcc rId="23071" sId="5">
    <oc r="E112">
      <v>4775</v>
    </oc>
    <nc r="E112"/>
  </rcc>
  <rcc rId="23072" sId="5">
    <oc r="E113">
      <v>19085</v>
    </oc>
    <nc r="E113"/>
  </rcc>
  <rcc rId="23073" sId="5">
    <oc r="E114">
      <v>10910</v>
    </oc>
    <nc r="E114"/>
  </rcc>
  <rcc rId="23074" sId="5">
    <oc r="E115">
      <v>46200</v>
    </oc>
    <nc r="E115"/>
  </rcc>
  <rcc rId="23075" sId="5">
    <oc r="E116">
      <v>35100</v>
    </oc>
    <nc r="E116"/>
  </rcc>
  <rcc rId="23076" sId="5">
    <oc r="E117">
      <v>95380</v>
    </oc>
    <nc r="E117"/>
  </rcc>
  <rcc rId="23077" sId="5">
    <oc r="E118">
      <v>39480</v>
    </oc>
    <nc r="E118"/>
  </rcc>
  <rcc rId="23078" sId="5">
    <oc r="E119">
      <v>1930</v>
    </oc>
    <nc r="E119"/>
  </rcc>
  <rcc rId="23079" sId="5">
    <oc r="E120">
      <v>86180</v>
    </oc>
    <nc r="E120"/>
  </rcc>
  <rcc rId="23080" sId="5">
    <oc r="E121">
      <v>83050</v>
    </oc>
    <nc r="E121"/>
  </rcc>
  <rcc rId="23081" sId="5">
    <oc r="E122">
      <v>15795</v>
    </oc>
    <nc r="E122"/>
  </rcc>
  <rcc rId="23082" sId="5">
    <oc r="E123">
      <v>4930</v>
    </oc>
    <nc r="E123"/>
  </rcc>
  <rcc rId="23083" sId="5">
    <oc r="E124">
      <v>8255</v>
    </oc>
    <nc r="E124"/>
  </rcc>
  <rcc rId="23084" sId="5">
    <oc r="E125">
      <v>9335</v>
    </oc>
    <nc r="E125"/>
  </rcc>
  <rcc rId="23085" sId="5">
    <oc r="E126">
      <v>30380</v>
    </oc>
    <nc r="E126"/>
  </rcc>
  <rcc rId="23086" sId="5">
    <oc r="E127">
      <v>58600</v>
    </oc>
    <nc r="E127"/>
  </rcc>
  <rcc rId="23087" sId="5">
    <oc r="E128">
      <v>7980</v>
    </oc>
    <nc r="E128"/>
  </rcc>
  <rcc rId="23088" sId="5">
    <oc r="E129">
      <v>15320</v>
    </oc>
    <nc r="E129"/>
  </rcc>
  <rcc rId="23089" sId="5">
    <oc r="E130">
      <v>11615</v>
    </oc>
    <nc r="E130"/>
  </rcc>
  <rcc rId="23090" sId="5">
    <oc r="E131">
      <v>7980</v>
    </oc>
    <nc r="E131"/>
  </rcc>
  <rcc rId="23091" sId="5">
    <oc r="E132">
      <v>9220</v>
    </oc>
    <nc r="E132"/>
  </rcc>
  <rcc rId="23092" sId="5">
    <oc r="E133">
      <v>18590</v>
    </oc>
    <nc r="E133"/>
  </rcc>
  <rcc rId="23093" sId="5">
    <oc r="E134">
      <v>17550</v>
    </oc>
    <nc r="E134"/>
  </rcc>
  <rcc rId="23094" sId="5">
    <oc r="E135">
      <v>30450</v>
    </oc>
    <nc r="E135"/>
  </rcc>
  <rcc rId="23095" sId="5">
    <oc r="E136">
      <v>57840</v>
    </oc>
    <nc r="E136"/>
  </rcc>
  <rcc rId="23096" sId="5">
    <oc r="E137">
      <v>28400</v>
    </oc>
    <nc r="E137"/>
  </rcc>
  <rcc rId="23097" sId="5">
    <oc r="E138">
      <v>27680</v>
    </oc>
    <nc r="E138"/>
  </rcc>
  <rcc rId="23098" sId="5">
    <oc r="E139">
      <v>40160</v>
    </oc>
    <nc r="E139"/>
  </rcc>
  <rcc rId="23099" sId="5">
    <oc r="E140">
      <v>18420</v>
    </oc>
    <nc r="E140"/>
  </rcc>
  <rcc rId="23100" sId="5">
    <oc r="E141">
      <v>8660</v>
    </oc>
    <nc r="E141"/>
  </rcc>
  <rcc rId="23101" sId="5">
    <oc r="E142">
      <v>26320</v>
    </oc>
    <nc r="E142"/>
  </rcc>
  <rcc rId="23102" sId="5">
    <oc r="E143">
      <v>41225</v>
    </oc>
    <nc r="E143"/>
  </rcc>
  <rcc rId="23103" sId="5">
    <oc r="E144">
      <v>55750</v>
    </oc>
    <nc r="E144"/>
  </rcc>
  <rcc rId="23104" sId="5">
    <oc r="E145">
      <v>10065</v>
    </oc>
    <nc r="E145"/>
  </rcc>
  <rcc rId="23105" sId="5">
    <oc r="E146">
      <v>11925</v>
    </oc>
    <nc r="E146"/>
  </rcc>
  <rcc rId="23106" sId="5">
    <oc r="E147">
      <v>28665</v>
    </oc>
    <nc r="E147"/>
  </rcc>
  <rcc rId="23107" sId="5">
    <oc r="E148">
      <v>13245</v>
    </oc>
    <nc r="E148"/>
  </rcc>
  <rcc rId="23108" sId="5">
    <oc r="E149">
      <v>39900</v>
    </oc>
    <nc r="E149"/>
  </rcc>
  <rcc rId="23109" sId="5">
    <oc r="E150">
      <v>38550</v>
    </oc>
    <nc r="E150"/>
  </rcc>
  <rcc rId="23110" sId="5">
    <oc r="E151">
      <v>43900</v>
    </oc>
    <nc r="E151"/>
  </rcc>
  <rcc rId="23111" sId="5">
    <oc r="E152">
      <v>22795</v>
    </oc>
    <nc r="E152"/>
  </rcc>
  <rcc rId="23112" sId="5">
    <oc r="E153">
      <v>1405</v>
    </oc>
    <nc r="E153"/>
  </rcc>
  <rcc rId="23113" sId="5">
    <oc r="E154">
      <v>28310</v>
    </oc>
    <nc r="E154"/>
  </rcc>
  <rcc rId="23114" sId="5">
    <oc r="E155">
      <v>74625</v>
    </oc>
    <nc r="E155"/>
  </rcc>
  <rcc rId="23115" sId="5">
    <oc r="E156">
      <v>23880</v>
    </oc>
    <nc r="E156"/>
  </rcc>
  <rcc rId="23116" sId="5">
    <oc r="E157">
      <v>35525</v>
    </oc>
    <nc r="E157"/>
  </rcc>
  <rcc rId="23117" sId="5">
    <oc r="E158">
      <v>3990</v>
    </oc>
    <nc r="E158"/>
  </rcc>
  <rcc rId="23118" sId="5">
    <oc r="E159">
      <v>7385</v>
    </oc>
    <nc r="E159"/>
  </rcc>
  <rcc rId="23119" sId="5">
    <oc r="E160">
      <v>12420</v>
    </oc>
    <nc r="E160"/>
  </rcc>
  <rcc rId="23120" sId="5">
    <oc r="E161">
      <v>91470</v>
    </oc>
    <nc r="E161"/>
  </rcc>
  <rcc rId="23121" sId="5">
    <oc r="E162">
      <v>72015</v>
    </oc>
    <nc r="E162"/>
  </rcc>
  <rcc rId="23122" sId="5">
    <oc r="E163">
      <v>19160</v>
    </oc>
    <nc r="E163"/>
  </rcc>
  <rcc rId="23123" sId="5">
    <oc r="E164">
      <v>46530</v>
    </oc>
    <nc r="E164"/>
  </rcc>
  <rcc rId="23124" sId="5">
    <oc r="E165">
      <v>28880</v>
    </oc>
    <nc r="E165"/>
  </rcc>
  <rcc rId="23125" sId="5">
    <oc r="E166">
      <v>22495</v>
    </oc>
    <nc r="E166"/>
  </rcc>
  <rcc rId="23126" sId="5">
    <oc r="E167">
      <v>670</v>
    </oc>
    <nc r="E167"/>
  </rcc>
  <rcc rId="23127" sId="5">
    <oc r="E168">
      <v>12975</v>
    </oc>
    <nc r="E168"/>
  </rcc>
  <rcc rId="23128" sId="5">
    <oc r="E169">
      <v>12505</v>
    </oc>
    <nc r="E169"/>
  </rcc>
  <rcc rId="23129" sId="5">
    <oc r="E170">
      <v>10215</v>
    </oc>
    <nc r="E170"/>
  </rcc>
  <rcc rId="23130" sId="5">
    <oc r="E171">
      <v>69815</v>
    </oc>
    <nc r="E171"/>
  </rcc>
  <rcc rId="23131" sId="5">
    <oc r="E172">
      <v>39245</v>
    </oc>
    <nc r="E172"/>
  </rcc>
  <rcc rId="23132" sId="5">
    <oc r="E173">
      <v>18605</v>
    </oc>
    <nc r="E173"/>
  </rcc>
  <rcc rId="23133" sId="5">
    <oc r="E174">
      <v>9605</v>
    </oc>
    <nc r="E174"/>
  </rcc>
  <rcc rId="23134" sId="5">
    <oc r="E175">
      <v>51940</v>
    </oc>
    <nc r="E175"/>
  </rcc>
  <rcc rId="23135" sId="5">
    <oc r="E176">
      <v>44675</v>
    </oc>
    <nc r="E176"/>
  </rcc>
  <rcc rId="23136" sId="5">
    <oc r="E177">
      <v>32105</v>
    </oc>
    <nc r="E177"/>
  </rcc>
  <rcc rId="23137" sId="5">
    <oc r="E178">
      <v>127630</v>
    </oc>
    <nc r="E178"/>
  </rcc>
  <rcc rId="23138" sId="5">
    <oc r="E179">
      <v>48080</v>
    </oc>
    <nc r="E179"/>
  </rcc>
  <rcc rId="23139" sId="5">
    <oc r="E180">
      <v>38335</v>
    </oc>
    <nc r="E180"/>
  </rcc>
  <rcc rId="23140" sId="5">
    <oc r="E181">
      <v>9410</v>
    </oc>
    <nc r="E181"/>
  </rcc>
  <rcc rId="23141" sId="5">
    <oc r="E182">
      <v>8380</v>
    </oc>
    <nc r="E182"/>
  </rcc>
  <rcc rId="23142" sId="5">
    <oc r="E183">
      <v>30855</v>
    </oc>
    <nc r="E183"/>
  </rcc>
  <rcc rId="23143" sId="5">
    <oc r="E184">
      <v>22585</v>
    </oc>
    <nc r="E184"/>
  </rcc>
  <rcc rId="23144" sId="5">
    <oc r="E185">
      <v>9940</v>
    </oc>
    <nc r="E185"/>
  </rcc>
  <rcc rId="23145" sId="5">
    <oc r="E186">
      <v>17690</v>
    </oc>
    <nc r="E186"/>
  </rcc>
  <rcc rId="23146" sId="5">
    <oc r="E187">
      <v>40270</v>
    </oc>
    <nc r="E187"/>
  </rcc>
  <rcc rId="23147" sId="5">
    <oc r="E188">
      <v>12695</v>
    </oc>
    <nc r="E188"/>
  </rcc>
  <rcc rId="23148" sId="5">
    <oc r="E189">
      <v>121290</v>
    </oc>
    <nc r="E189"/>
  </rcc>
  <rcc rId="23149" sId="5">
    <oc r="E190">
      <v>6210</v>
    </oc>
    <nc r="E190"/>
  </rcc>
  <rcc rId="23150" sId="5">
    <oc r="E191">
      <v>24270</v>
    </oc>
    <nc r="E191"/>
  </rcc>
  <rcc rId="23151" sId="5">
    <oc r="E192">
      <v>31965</v>
    </oc>
    <nc r="E192"/>
  </rcc>
  <rcc rId="23152" sId="5">
    <oc r="E193">
      <v>24995</v>
    </oc>
    <nc r="E193"/>
  </rcc>
  <rcc rId="23153" sId="5">
    <oc r="E194">
      <v>10225</v>
    </oc>
    <nc r="E194"/>
  </rcc>
  <rcc rId="23154" sId="5">
    <oc r="E195">
      <v>9580</v>
    </oc>
    <nc r="E195"/>
  </rcc>
  <rcc rId="23155" sId="5">
    <oc r="E196">
      <v>19760</v>
    </oc>
    <nc r="E196"/>
  </rcc>
  <rcc rId="23156" sId="5">
    <oc r="E197">
      <v>9260</v>
    </oc>
    <nc r="E197"/>
  </rcc>
  <rcc rId="23157" sId="5">
    <oc r="E198">
      <v>17080</v>
    </oc>
    <nc r="E198"/>
  </rcc>
  <rcc rId="23158" sId="5">
    <oc r="E199">
      <v>16250</v>
    </oc>
    <nc r="E199"/>
  </rcc>
  <rcc rId="23159" sId="5">
    <oc r="E200">
      <v>22330</v>
    </oc>
    <nc r="E200"/>
  </rcc>
  <rcc rId="23160" sId="5">
    <oc r="E201">
      <v>15005</v>
    </oc>
    <nc r="E201"/>
  </rcc>
  <rcc rId="23161" sId="6">
    <oc r="E1" t="inlineStr">
      <is>
        <t>Январь</t>
      </is>
    </oc>
    <nc r="E1" t="inlineStr">
      <is>
        <t>Февраль</t>
      </is>
    </nc>
  </rcc>
  <rcc rId="23162" sId="6" numFmtId="19">
    <oc r="D6">
      <v>44915</v>
    </oc>
    <nc r="D6">
      <v>44950</v>
    </nc>
  </rcc>
  <rcc rId="23163" sId="6" numFmtId="19">
    <oc r="E6">
      <v>44949</v>
    </oc>
    <nc r="E6">
      <v>44978</v>
    </nc>
  </rcc>
  <rcc rId="23164" sId="6">
    <oc r="D7">
      <v>9004</v>
    </oc>
    <nc r="D7">
      <v>9139</v>
    </nc>
  </rcc>
  <rcc rId="23165" sId="6">
    <oc r="D8">
      <v>14782</v>
    </oc>
    <nc r="D8">
      <v>15417</v>
    </nc>
  </rcc>
  <rcc rId="23166" sId="6" odxf="1" dxf="1">
    <oc r="D10">
      <v>37889</v>
    </oc>
    <nc r="D10">
      <v>38655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67" sId="6">
    <oc r="D11">
      <v>40100</v>
    </oc>
    <nc r="D11">
      <v>40205</v>
    </nc>
  </rcc>
  <rcc rId="23168" sId="6">
    <oc r="D12">
      <v>23850</v>
    </oc>
    <nc r="D12">
      <v>24019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3169" sId="6">
    <oc r="D15">
      <v>10036</v>
    </oc>
    <nc r="D15">
      <v>10326</v>
    </nc>
  </rcc>
  <rcc rId="23170" sId="6">
    <oc r="D16">
      <v>673</v>
    </oc>
    <nc r="D16">
      <v>698</v>
    </nc>
  </rcc>
  <rcc rId="23171" sId="6">
    <oc r="D17">
      <v>1159</v>
    </oc>
    <nc r="D17">
      <v>1246</v>
    </nc>
  </rcc>
  <rcc rId="23172" sId="6">
    <oc r="D20">
      <v>40045</v>
    </oc>
    <nc r="D20">
      <v>40126</v>
    </nc>
  </rcc>
  <rcc rId="23173" sId="6">
    <oc r="D21">
      <v>23100</v>
    </oc>
    <nc r="D21">
      <v>23571</v>
    </nc>
  </rcc>
  <rcc rId="23174" sId="6" odxf="1" dxf="1">
    <oc r="D23">
      <v>5298</v>
    </oc>
    <nc r="D23">
      <v>5440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75" sId="6">
    <oc r="D24">
      <v>26150</v>
    </oc>
    <nc r="D24">
      <v>26250</v>
    </nc>
  </rcc>
  <rcc rId="23176" sId="6">
    <oc r="D25">
      <v>15868</v>
    </oc>
    <nc r="D25">
      <v>15948</v>
    </nc>
  </rcc>
  <rcc rId="23177" sId="6">
    <oc r="D29">
      <v>58814</v>
    </oc>
    <nc r="D29">
      <v>59551</v>
    </nc>
  </rcc>
  <rcc rId="23178" sId="6">
    <oc r="D30">
      <v>5590</v>
    </oc>
    <nc r="D30">
      <v>5669</v>
    </nc>
  </rcc>
  <rcc rId="23179" sId="6">
    <oc r="D31">
      <v>24526</v>
    </oc>
    <nc r="D31">
      <v>25051</v>
    </nc>
  </rcc>
  <rcc rId="23180" sId="6">
    <oc r="D32">
      <v>30465</v>
    </oc>
    <nc r="D32">
      <v>31193</v>
    </nc>
  </rcc>
  <rcc rId="23181" sId="6" odxf="1" dxf="1">
    <oc r="D33">
      <v>22254</v>
    </oc>
    <nc r="D33">
      <v>22625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82" sId="6">
    <oc r="D34">
      <v>74204</v>
    </oc>
    <nc r="D34">
      <v>75837</v>
    </nc>
  </rcc>
  <rcc rId="23183" sId="6">
    <oc r="D37">
      <v>24742</v>
    </oc>
    <nc r="D37">
      <v>25300</v>
    </nc>
  </rcc>
  <rcc rId="23184" sId="6">
    <oc r="D39">
      <v>19684</v>
    </oc>
    <nc r="D39">
      <v>19766</v>
    </nc>
  </rcc>
  <rcc rId="23185" sId="6">
    <oc r="D40">
      <v>40349</v>
    </oc>
    <nc r="D40">
      <v>40436</v>
    </nc>
  </rcc>
  <rcc rId="23186" sId="6">
    <oc r="D41">
      <v>575</v>
    </oc>
    <nc r="D41">
      <v>592</v>
    </nc>
  </rcc>
  <rcc rId="23187" sId="6">
    <oc r="E7">
      <v>9139</v>
    </oc>
    <nc r="E7"/>
  </rcc>
  <rcc rId="23188" sId="6">
    <oc r="E8">
      <v>15417</v>
    </oc>
    <nc r="E8"/>
  </rcc>
  <rcc rId="23189" sId="6">
    <oc r="E9">
      <v>344</v>
    </oc>
    <nc r="E9"/>
  </rcc>
  <rcc rId="23190" sId="6">
    <oc r="E10">
      <v>38655</v>
    </oc>
    <nc r="E10"/>
  </rcc>
  <rcc rId="23191" sId="6">
    <oc r="E11">
      <v>40205</v>
    </oc>
    <nc r="E11"/>
  </rcc>
  <rcc rId="23192" sId="6">
    <oc r="E12">
      <v>24019</v>
    </oc>
    <nc r="E12"/>
  </rcc>
  <rcc rId="23193" sId="6">
    <oc r="E13">
      <v>1317</v>
    </oc>
    <nc r="E13"/>
  </rcc>
  <rcc rId="23194" sId="6">
    <oc r="E14">
      <v>1853</v>
    </oc>
    <nc r="E14"/>
  </rcc>
  <rcc rId="23195" sId="6">
    <oc r="E15">
      <v>10326</v>
    </oc>
    <nc r="E15"/>
  </rcc>
  <rcc rId="23196" sId="6">
    <oc r="E16">
      <v>698</v>
    </oc>
    <nc r="E16"/>
  </rcc>
  <rcc rId="23197" sId="6">
    <oc r="E17">
      <v>1246</v>
    </oc>
    <nc r="E17"/>
  </rcc>
  <rcc rId="23198" sId="6">
    <oc r="E20">
      <v>40126</v>
    </oc>
    <nc r="E20"/>
  </rcc>
  <rcc rId="23199" sId="6">
    <oc r="E21">
      <v>23571</v>
    </oc>
    <nc r="E21"/>
  </rcc>
  <rcc rId="23200" sId="6">
    <oc r="E22">
      <v>31968</v>
    </oc>
    <nc r="E22"/>
  </rcc>
  <rcc rId="23201" sId="6">
    <oc r="E23">
      <v>5440</v>
    </oc>
    <nc r="E23"/>
  </rcc>
  <rcc rId="23202" sId="6">
    <oc r="E24">
      <v>26250</v>
    </oc>
    <nc r="E24"/>
  </rcc>
  <rcc rId="23203" sId="6">
    <oc r="E25">
      <v>15948</v>
    </oc>
    <nc r="E25"/>
  </rcc>
  <rcc rId="23204" sId="6">
    <oc r="E26">
      <v>24624</v>
    </oc>
    <nc r="E26"/>
  </rcc>
  <rcc rId="23205" sId="6">
    <oc r="E29">
      <v>59551</v>
    </oc>
    <nc r="E29"/>
  </rcc>
  <rcc rId="23206" sId="6">
    <oc r="E30">
      <v>5669</v>
    </oc>
    <nc r="E30"/>
  </rcc>
  <rcc rId="23207" sId="6">
    <oc r="E31">
      <v>25051</v>
    </oc>
    <nc r="E31"/>
  </rcc>
  <rcc rId="23208" sId="6">
    <oc r="E32">
      <v>31193</v>
    </oc>
    <nc r="E32"/>
  </rcc>
  <rcc rId="23209" sId="6">
    <oc r="E33">
      <v>22625</v>
    </oc>
    <nc r="E33"/>
  </rcc>
  <rcc rId="23210" sId="6">
    <oc r="E34">
      <v>75837</v>
    </oc>
    <nc r="E34"/>
  </rcc>
  <rcc rId="23211" sId="6">
    <oc r="E35">
      <v>1269</v>
    </oc>
    <nc r="E35"/>
  </rcc>
  <rcc rId="23212" sId="6">
    <oc r="E36">
      <v>8102</v>
    </oc>
    <nc r="E36"/>
  </rcc>
  <rcc rId="23213" sId="6">
    <oc r="E37">
      <v>25300</v>
    </oc>
    <nc r="E37"/>
  </rcc>
  <rcc rId="23214" sId="6">
    <oc r="E38">
      <v>1417</v>
    </oc>
    <nc r="E38"/>
  </rcc>
  <rcc rId="23215" sId="6">
    <oc r="E39">
      <v>19766</v>
    </oc>
    <nc r="E39"/>
  </rcc>
  <rcc rId="23216" sId="6">
    <oc r="E40">
      <v>40436</v>
    </oc>
    <nc r="E40"/>
  </rcc>
  <rcc rId="23217" sId="6">
    <oc r="E41">
      <v>592</v>
    </oc>
    <nc r="E41"/>
  </rcc>
  <rfmt sheetId="6" sqref="D10:D14">
    <dxf>
      <fill>
        <patternFill>
          <bgColor theme="0"/>
        </patternFill>
      </fill>
    </dxf>
  </rfmt>
  <rfmt sheetId="6" sqref="D23">
    <dxf>
      <fill>
        <patternFill>
          <bgColor theme="0"/>
        </patternFill>
      </fill>
    </dxf>
  </rfmt>
  <rfmt sheetId="6" sqref="D33:D35">
    <dxf>
      <fill>
        <patternFill>
          <bgColor theme="0"/>
        </patternFill>
      </fill>
    </dxf>
  </rfmt>
  <rcc rId="23218" sId="6">
    <oc r="D51">
      <v>49631</v>
    </oc>
    <nc r="D51">
      <v>50680</v>
    </nc>
  </rcc>
  <rcc rId="23219" sId="6">
    <oc r="D52">
      <v>73473</v>
    </oc>
    <nc r="D52">
      <v>74811</v>
    </nc>
  </rcc>
  <rcc rId="23220" sId="6" odxf="1" dxf="1">
    <oc r="D53">
      <v>33228</v>
    </oc>
    <nc r="D53">
      <v>34726</v>
    </nc>
    <odxf/>
    <ndxf/>
  </rcc>
  <rfmt sheetId="6" sqref="D54" start="0" length="0">
    <dxf/>
  </rfmt>
  <rcc rId="23221" sId="6">
    <oc r="D57">
      <v>4766</v>
    </oc>
    <nc r="D57">
      <v>4866</v>
    </nc>
  </rcc>
  <rcc rId="23222" sId="6">
    <oc r="D58">
      <v>10894</v>
    </oc>
    <nc r="D58">
      <v>11457</v>
    </nc>
  </rcc>
  <rcc rId="23223" sId="6">
    <oc r="D59">
      <v>17543</v>
    </oc>
    <nc r="D59">
      <v>18926</v>
    </nc>
  </rcc>
  <rcc rId="23224" sId="6">
    <oc r="D60">
      <v>19035</v>
    </oc>
    <nc r="D60">
      <v>19841</v>
    </nc>
  </rcc>
  <rcc rId="23225" sId="6">
    <oc r="D61">
      <v>23838</v>
    </oc>
    <nc r="D61">
      <v>24298</v>
    </nc>
  </rcc>
  <rcc rId="23226" sId="6">
    <oc r="D62">
      <v>26472</v>
    </oc>
    <nc r="D62">
      <v>26837</v>
    </nc>
  </rcc>
  <rcc rId="23227" sId="6">
    <oc r="D63">
      <v>49951</v>
    </oc>
    <nc r="D63">
      <v>51332</v>
    </nc>
  </rcc>
  <rcc rId="23228" sId="6">
    <oc r="D65">
      <v>4431</v>
    </oc>
    <nc r="D65">
      <v>5302</v>
    </nc>
  </rcc>
  <rcc rId="23229" sId="6">
    <oc r="D66">
      <v>30735</v>
    </oc>
    <nc r="D66">
      <v>31272</v>
    </nc>
  </rcc>
  <rcc rId="23230" sId="6">
    <oc r="D67">
      <v>82175</v>
    </oc>
    <nc r="D67">
      <v>84205</v>
    </nc>
  </rcc>
  <rcc rId="23231" sId="6">
    <oc r="D68">
      <v>12584</v>
    </oc>
    <nc r="D68">
      <v>12759</v>
    </nc>
  </rcc>
  <rcc rId="23232" sId="6" odxf="1" dxf="1">
    <oc r="D69">
      <v>4300</v>
    </oc>
    <nc r="D69">
      <v>4350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3233" sId="6">
    <oc r="E51">
      <v>50680</v>
    </oc>
    <nc r="E51"/>
  </rcc>
  <rcc rId="23234" sId="6">
    <oc r="E52">
      <v>74811</v>
    </oc>
    <nc r="E52"/>
  </rcc>
  <rcc rId="23235" sId="6">
    <oc r="E53">
      <v>34726</v>
    </oc>
    <nc r="E53"/>
  </rcc>
  <rcc rId="23236" sId="6">
    <oc r="E55">
      <v>9405</v>
    </oc>
    <nc r="E55"/>
  </rcc>
  <rcc rId="23237" sId="6">
    <oc r="E56">
      <v>22282</v>
    </oc>
    <nc r="E56"/>
  </rcc>
  <rcc rId="23238" sId="6">
    <oc r="E57">
      <v>4866</v>
    </oc>
    <nc r="E57"/>
  </rcc>
  <rcc rId="23239" sId="6">
    <oc r="E58">
      <v>11457</v>
    </oc>
    <nc r="E58"/>
  </rcc>
  <rcc rId="23240" sId="6">
    <oc r="E59">
      <v>18926</v>
    </oc>
    <nc r="E59"/>
  </rcc>
  <rcc rId="23241" sId="6">
    <oc r="E60">
      <v>19841</v>
    </oc>
    <nc r="E60"/>
  </rcc>
  <rcc rId="23242" sId="6">
    <oc r="E61">
      <v>24298</v>
    </oc>
    <nc r="E61"/>
  </rcc>
  <rcc rId="23243" sId="6">
    <oc r="E62">
      <v>26837</v>
    </oc>
    <nc r="E62"/>
  </rcc>
  <rcc rId="23244" sId="6">
    <oc r="E63">
      <v>51332</v>
    </oc>
    <nc r="E63"/>
  </rcc>
  <rcc rId="23245" sId="6">
    <oc r="E64">
      <v>40</v>
    </oc>
    <nc r="E64"/>
  </rcc>
  <rcc rId="23246" sId="6">
    <oc r="E65">
      <v>5302</v>
    </oc>
    <nc r="E65"/>
  </rcc>
  <rcc rId="23247" sId="6">
    <oc r="E66">
      <v>31272</v>
    </oc>
    <nc r="E66"/>
  </rcc>
  <rcc rId="23248" sId="6">
    <oc r="E67">
      <v>84205</v>
    </oc>
    <nc r="E67"/>
  </rcc>
  <rcc rId="23249" sId="6">
    <oc r="E68">
      <v>12759</v>
    </oc>
    <nc r="E68"/>
  </rcc>
  <rcc rId="23250" sId="6">
    <oc r="E69">
      <v>4350</v>
    </oc>
    <nc r="E69"/>
  </rcc>
  <rfmt sheetId="6" sqref="D69">
    <dxf>
      <fill>
        <patternFill>
          <bgColor theme="0"/>
        </patternFill>
      </fill>
    </dxf>
  </rfmt>
  <rcc rId="23251" sId="6">
    <oc r="D78">
      <v>51702</v>
    </oc>
    <nc r="D78">
      <v>52244</v>
    </nc>
  </rcc>
  <rcc rId="23252" sId="6">
    <oc r="D79">
      <v>14156</v>
    </oc>
    <nc r="D79">
      <v>14343</v>
    </nc>
  </rcc>
  <rcc rId="23253" sId="6">
    <oc r="D80">
      <v>9493</v>
    </oc>
    <nc r="D80">
      <v>9669</v>
    </nc>
  </rcc>
  <rcc rId="23254" sId="6">
    <oc r="D81">
      <v>1788</v>
    </oc>
    <nc r="D81">
      <v>1825</v>
    </nc>
  </rcc>
  <rcc rId="23255" sId="6">
    <oc r="E78">
      <v>52244</v>
    </oc>
    <nc r="E78"/>
  </rcc>
  <rcc rId="23256" sId="6">
    <oc r="E79">
      <v>14343</v>
    </oc>
    <nc r="E79"/>
  </rcc>
  <rcc rId="23257" sId="6">
    <oc r="E80">
      <v>9669</v>
    </oc>
    <nc r="E80"/>
  </rcc>
  <rcc rId="23258" sId="6">
    <oc r="E81">
      <v>1825</v>
    </oc>
    <nc r="E81"/>
  </rcc>
  <rcc rId="23259" sId="6">
    <oc r="D83">
      <v>40750</v>
    </oc>
    <nc r="D83">
      <v>41573</v>
    </nc>
  </rcc>
  <rcc rId="23260" sId="6">
    <oc r="D84">
      <v>155447</v>
    </oc>
    <nc r="D84">
      <v>157648</v>
    </nc>
  </rcc>
  <rcc rId="23261" sId="6">
    <oc r="D85">
      <v>44283</v>
    </oc>
    <nc r="D85">
      <v>45239</v>
    </nc>
  </rcc>
  <rcc rId="23262" sId="6" odxf="1" dxf="1">
    <oc r="D86">
      <v>31678</v>
    </oc>
    <nc r="D86">
      <v>32113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3" sId="6" odxf="1" dxf="1">
    <oc r="D87">
      <v>14480</v>
    </oc>
    <nc r="D87">
      <v>14899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4" sId="6">
    <oc r="D88">
      <v>809</v>
    </oc>
    <nc r="D88">
      <v>837</v>
    </nc>
  </rcc>
  <rcc rId="23265" sId="6">
    <oc r="D94">
      <v>72610</v>
    </oc>
    <nc r="D94">
      <v>73488</v>
    </nc>
  </rcc>
  <rcc rId="23266" sId="6">
    <oc r="D95">
      <v>12376</v>
    </oc>
    <nc r="D95">
      <v>13172</v>
    </nc>
  </rcc>
  <rcc rId="23267" sId="6">
    <oc r="E83">
      <v>41573</v>
    </oc>
    <nc r="E83"/>
  </rcc>
  <rcc rId="23268" sId="6">
    <oc r="E84">
      <v>157648</v>
    </oc>
    <nc r="E84"/>
  </rcc>
  <rcc rId="23269" sId="6">
    <oc r="E85">
      <v>45239</v>
    </oc>
    <nc r="E85"/>
  </rcc>
  <rcc rId="23270" sId="6">
    <oc r="E86">
      <v>32113</v>
    </oc>
    <nc r="E86"/>
  </rcc>
  <rcc rId="23271" sId="6">
    <oc r="E87">
      <v>14899</v>
    </oc>
    <nc r="E87"/>
  </rcc>
  <rcc rId="23272" sId="6">
    <oc r="E88">
      <v>837</v>
    </oc>
    <nc r="E88"/>
  </rcc>
  <rcc rId="23273" sId="6">
    <oc r="E92">
      <v>26753</v>
    </oc>
    <nc r="E92"/>
  </rcc>
  <rcc rId="23274" sId="6">
    <oc r="E94">
      <v>73488</v>
    </oc>
    <nc r="E94"/>
  </rcc>
  <rcc rId="23275" sId="6">
    <oc r="E95">
      <v>13172</v>
    </oc>
    <nc r="E95"/>
  </rcc>
  <rfmt sheetId="6" sqref="D86:D87">
    <dxf>
      <fill>
        <patternFill>
          <bgColor theme="0"/>
        </patternFill>
      </fill>
    </dxf>
  </rfmt>
  <rcc rId="23276" sId="10">
    <oc r="A2" t="inlineStr">
      <is>
        <t>Январь 2023 года</t>
      </is>
    </oc>
    <nc r="A2" t="inlineStr">
      <is>
        <t>Февраль 2023 года</t>
      </is>
    </nc>
  </rcc>
  <rcc rId="23277" sId="13">
    <oc r="A1" t="inlineStr">
      <is>
        <t>СПРАВОЧНАЯ ИНФОРМАЦИЯ потребление коммунальных услуг в здании по адресу г.Химки, ул.Лавочкина, д.13 январь 2023г.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2023г.</t>
      </is>
    </nc>
  </rcc>
  <rcmt sheetId="6" cell="D69" guid="{699187C7-090A-4D8B-8FAF-17E96BE5B845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7" sId="6">
    <nc r="E35">
      <v>1384</v>
    </nc>
  </rcc>
  <rfmt sheetId="6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6" sId="1">
    <nc r="D8">
      <v>6795</v>
    </nc>
  </rcc>
  <rcc rId="23307" sId="1">
    <nc r="D9">
      <v>2822</v>
    </nc>
  </rcc>
  <rcc rId="23308" sId="1">
    <nc r="D10">
      <v>13830</v>
    </nc>
  </rcc>
  <rcc rId="23309" sId="1">
    <nc r="D11">
      <v>18176</v>
    </nc>
  </rcc>
  <rcc rId="23310" sId="1">
    <nc r="D12">
      <v>7372</v>
    </nc>
  </rcc>
  <rcc rId="23311" sId="1">
    <nc r="D14">
      <v>6701</v>
    </nc>
  </rcc>
  <rcc rId="23312" sId="1">
    <nc r="D15">
      <v>4839</v>
    </nc>
  </rcc>
  <rcc rId="23313" sId="1">
    <nc r="D16">
      <v>4010</v>
    </nc>
  </rcc>
  <rcc rId="23314" sId="1">
    <nc r="D17">
      <v>7207</v>
    </nc>
  </rcc>
  <rcc rId="23315" sId="1">
    <nc r="D18">
      <v>5878</v>
    </nc>
  </rcc>
  <rcc rId="23316" sId="1">
    <nc r="D20">
      <v>11404</v>
    </nc>
  </rcc>
  <rcc rId="23317" sId="1">
    <nc r="D21">
      <v>3178</v>
    </nc>
  </rcc>
  <rcc rId="23318" sId="1">
    <nc r="D22">
      <v>9891</v>
    </nc>
  </rcc>
  <rcc rId="23319" sId="1">
    <nc r="D23">
      <v>12086</v>
    </nc>
  </rcc>
  <rcc rId="23320" sId="1">
    <nc r="D24">
      <v>12936</v>
    </nc>
  </rcc>
  <rcc rId="23321" sId="1">
    <nc r="D40">
      <v>3893</v>
    </nc>
  </rcc>
  <rcc rId="23322" sId="1">
    <nc r="D41">
      <v>3649</v>
    </nc>
  </rcc>
  <rcc rId="23323" sId="1">
    <nc r="D43">
      <v>18539</v>
    </nc>
  </rcc>
  <rcc rId="23324" sId="1">
    <nc r="D44">
      <v>13144</v>
    </nc>
  </rcc>
  <rcc rId="23325" sId="1">
    <nc r="D46">
      <v>14743</v>
    </nc>
  </rcc>
  <rcc rId="23326" sId="1">
    <nc r="D47">
      <v>2425</v>
    </nc>
  </rcc>
  <rcc rId="23327" sId="1">
    <nc r="D48">
      <v>26864</v>
    </nc>
  </rcc>
  <rcc rId="23328" sId="1">
    <nc r="D49">
      <v>22252</v>
    </nc>
  </rcc>
  <rcc rId="23329" sId="1">
    <nc r="D50">
      <v>10095</v>
    </nc>
  </rcc>
  <rcc rId="23330" sId="1">
    <nc r="D56">
      <v>11846</v>
    </nc>
  </rcc>
  <rcc rId="23331" sId="1">
    <nc r="D57">
      <v>6881</v>
    </nc>
  </rcc>
  <rcc rId="23332" sId="1">
    <nc r="D58">
      <v>1372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51" sId="5">
    <nc r="E6">
      <v>13360</v>
    </nc>
  </rcc>
  <rcc rId="23352" sId="5">
    <nc r="E7">
      <v>5360</v>
    </nc>
  </rcc>
  <rcc rId="23353" sId="5">
    <nc r="E8">
      <v>12930</v>
    </nc>
  </rcc>
  <rcc rId="23354" sId="5">
    <nc r="E9">
      <v>9560</v>
    </nc>
  </rcc>
  <rcc rId="23355" sId="5">
    <nc r="E10">
      <v>18945</v>
    </nc>
  </rcc>
  <rcc rId="23356" sId="5">
    <nc r="E11">
      <v>45495</v>
    </nc>
  </rcc>
  <rcc rId="23357" sId="5">
    <nc r="E12">
      <v>19005</v>
    </nc>
  </rcc>
  <rcc rId="23358" sId="5">
    <nc r="E13">
      <v>13205</v>
    </nc>
  </rcc>
  <rcc rId="23359" sId="5">
    <nc r="E14">
      <v>69860</v>
    </nc>
  </rcc>
  <rcc rId="23360" sId="5">
    <nc r="E15">
      <v>20215</v>
    </nc>
  </rcc>
  <rcc rId="23361" sId="5">
    <nc r="E16">
      <v>6125</v>
    </nc>
  </rcc>
  <rcc rId="23362" sId="5">
    <nc r="E17">
      <v>32565</v>
    </nc>
  </rcc>
  <rcc rId="23363" sId="5">
    <nc r="E18">
      <v>17695</v>
    </nc>
  </rcc>
  <rcc rId="23364" sId="5">
    <nc r="E19">
      <v>12160</v>
    </nc>
  </rcc>
  <rcc rId="23365" sId="5">
    <nc r="E20">
      <v>51710</v>
    </nc>
  </rcc>
  <rcc rId="23366" sId="5">
    <nc r="E21">
      <v>69740</v>
    </nc>
  </rcc>
  <rcc rId="23367" sId="5">
    <nc r="E22">
      <v>51525</v>
    </nc>
  </rcc>
  <rcc rId="23368" sId="5">
    <nc r="E23">
      <v>10835</v>
    </nc>
  </rcc>
  <rcc rId="23369" sId="5">
    <nc r="E24">
      <v>7365</v>
    </nc>
  </rcc>
  <rcc rId="23370" sId="5">
    <nc r="E25">
      <v>14550</v>
    </nc>
  </rcc>
  <rcc rId="23371" sId="5">
    <nc r="E26">
      <v>8745</v>
    </nc>
  </rcc>
  <rcc rId="23372" sId="5">
    <nc r="E27">
      <v>3055</v>
    </nc>
  </rcc>
  <rcc rId="23373" sId="5">
    <nc r="E28">
      <v>5875</v>
    </nc>
  </rcc>
  <rcc rId="23374" sId="5">
    <nc r="E29">
      <v>19975</v>
    </nc>
  </rcc>
  <rcc rId="23375" sId="5">
    <nc r="E30">
      <v>60480</v>
    </nc>
  </rcc>
  <rcc rId="23376" sId="5">
    <nc r="E31">
      <v>19195</v>
    </nc>
  </rcc>
  <rcc rId="23377" sId="5">
    <nc r="E32">
      <v>18425</v>
    </nc>
  </rcc>
  <rcc rId="23378" sId="5">
    <nc r="E33">
      <v>54695</v>
    </nc>
  </rcc>
  <rcc rId="23379" sId="5">
    <nc r="E34">
      <v>13145</v>
    </nc>
  </rcc>
  <rcc rId="23380" sId="5">
    <nc r="E35">
      <v>10405</v>
    </nc>
  </rcc>
  <rcc rId="23381" sId="5">
    <nc r="E36">
      <v>68530</v>
    </nc>
  </rcc>
  <rcc rId="23382" sId="5">
    <nc r="E37">
      <v>26045</v>
    </nc>
  </rcc>
  <rcc rId="23383" sId="5">
    <nc r="E38">
      <v>90305</v>
    </nc>
  </rcc>
  <rcc rId="23384" sId="5">
    <nc r="E39">
      <v>11675</v>
    </nc>
  </rcc>
  <rcc rId="23385" sId="5">
    <nc r="E40">
      <v>64035</v>
    </nc>
  </rcc>
  <rcc rId="23386" sId="5">
    <nc r="E41">
      <v>18360</v>
    </nc>
  </rcc>
  <rcc rId="23387" sId="5">
    <nc r="E42">
      <v>106435</v>
    </nc>
  </rcc>
  <rcc rId="23388" sId="5">
    <nc r="E43">
      <v>13430</v>
    </nc>
  </rcc>
  <rcc rId="23389" sId="5">
    <nc r="E44">
      <v>23500</v>
    </nc>
  </rcc>
  <rcc rId="23390" sId="5">
    <nc r="E45">
      <v>19600</v>
    </nc>
  </rcc>
  <rcc rId="23391" sId="5">
    <nc r="E47">
      <v>9510</v>
    </nc>
  </rcc>
  <rcc rId="23392" sId="5">
    <nc r="E48">
      <v>24875</v>
    </nc>
  </rcc>
  <rcc rId="23393" sId="5">
    <nc r="E49">
      <v>33935</v>
    </nc>
  </rcc>
  <rcc rId="23394" sId="5">
    <nc r="E50">
      <v>18670</v>
    </nc>
  </rcc>
  <rcc rId="23395" sId="5">
    <nc r="E51">
      <v>1045</v>
    </nc>
  </rcc>
  <rcc rId="23396" sId="5">
    <nc r="E52">
      <v>21630</v>
    </nc>
  </rcc>
  <rcc rId="23397" sId="5">
    <nc r="E53">
      <v>36235</v>
    </nc>
  </rcc>
  <rcc rId="23398" sId="5">
    <nc r="E54">
      <v>41035</v>
    </nc>
  </rcc>
  <rcc rId="23399" sId="5">
    <nc r="E55">
      <v>7345</v>
    </nc>
  </rcc>
  <rcc rId="23400" sId="5">
    <nc r="E56">
      <v>260230</v>
    </nc>
  </rcc>
  <rcc rId="23401" sId="5">
    <nc r="E57">
      <v>31555</v>
    </nc>
  </rcc>
  <rcc rId="23402" sId="5">
    <nc r="E58">
      <v>6390</v>
    </nc>
  </rcc>
  <rcc rId="23403" sId="5">
    <nc r="E59">
      <v>66385</v>
    </nc>
  </rcc>
  <rcc rId="23404" sId="5">
    <nc r="E61">
      <v>3245</v>
    </nc>
  </rcc>
  <rcc rId="23405" sId="5">
    <nc r="E62">
      <v>8205</v>
    </nc>
  </rcc>
  <rcc rId="23406" sId="5">
    <nc r="E63">
      <v>600</v>
    </nc>
  </rcc>
  <rcc rId="23407" sId="5">
    <nc r="E64">
      <v>18620</v>
    </nc>
  </rcc>
  <rcc rId="23408" sId="5">
    <nc r="E65">
      <v>6470</v>
    </nc>
  </rcc>
  <rcc rId="23409" sId="5">
    <nc r="E66">
      <v>22440</v>
    </nc>
  </rcc>
  <rcc rId="23410" sId="5">
    <nc r="E67">
      <v>27475</v>
    </nc>
  </rcc>
  <rcc rId="23411" sId="5">
    <nc r="E68">
      <v>5540</v>
    </nc>
  </rcc>
  <rfmt sheetId="5" sqref="E75">
    <dxf>
      <fill>
        <patternFill patternType="solid">
          <bgColor rgb="FFFF0000"/>
        </patternFill>
      </fill>
    </dxf>
  </rfmt>
  <rfmt sheetId="5" sqref="E75">
    <dxf>
      <fill>
        <patternFill>
          <bgColor rgb="FFFFFF00"/>
        </patternFill>
      </fill>
    </dxf>
  </rfmt>
  <rcc rId="23412" sId="5">
    <nc r="E70">
      <v>20350</v>
    </nc>
  </rcc>
  <rcc rId="23413" sId="5">
    <nc r="E71">
      <v>35525</v>
    </nc>
  </rcc>
  <rcc rId="23414" sId="5">
    <nc r="E72">
      <v>32235</v>
    </nc>
  </rcc>
  <rcc rId="23415" sId="5">
    <nc r="E73">
      <v>3655</v>
    </nc>
  </rcc>
  <rcc rId="23416" sId="5">
    <nc r="E74">
      <v>6225</v>
    </nc>
  </rcc>
  <rcc rId="23417" sId="5">
    <nc r="E75">
      <v>5240</v>
    </nc>
  </rcc>
  <rfmt sheetId="5" sqref="E75">
    <dxf>
      <fill>
        <patternFill>
          <bgColor theme="0"/>
        </patternFill>
      </fill>
    </dxf>
  </rfmt>
  <rcc rId="23418" sId="5">
    <nc r="E76">
      <v>55105</v>
    </nc>
  </rcc>
  <rcc rId="23419" sId="5">
    <nc r="E77">
      <v>11785</v>
    </nc>
  </rcc>
  <rcc rId="23420" sId="5">
    <nc r="E78">
      <v>11750</v>
    </nc>
  </rcc>
  <rcc rId="23421" sId="5">
    <nc r="E79">
      <v>8165</v>
    </nc>
  </rcc>
  <rcc rId="23422" sId="5">
    <nc r="E80">
      <v>6585</v>
    </nc>
  </rcc>
  <rcc rId="23423" sId="5">
    <nc r="E81">
      <v>10215</v>
    </nc>
  </rcc>
  <rcc rId="23424" sId="5">
    <nc r="E82">
      <v>1975</v>
    </nc>
  </rcc>
  <rcc rId="23425" sId="5">
    <nc r="E83">
      <v>15180</v>
    </nc>
  </rcc>
  <rcc rId="23426" sId="5">
    <nc r="E84">
      <v>100</v>
    </nc>
  </rcc>
  <rcc rId="23427" sId="5">
    <nc r="E85">
      <v>25205</v>
    </nc>
  </rcc>
  <rcc rId="23428" sId="5">
    <nc r="E86">
      <v>27000</v>
    </nc>
  </rcc>
  <rcc rId="23429" sId="5">
    <nc r="E87">
      <v>8535</v>
    </nc>
  </rcc>
  <rcc rId="23430" sId="5">
    <nc r="E88">
      <v>3000</v>
    </nc>
  </rcc>
  <rcc rId="23431" sId="5">
    <nc r="E89">
      <v>33810</v>
    </nc>
  </rcc>
  <rcc rId="23432" sId="5">
    <nc r="E90">
      <v>27040</v>
    </nc>
  </rcc>
  <rcc rId="23433" sId="5">
    <nc r="E91">
      <v>65220</v>
    </nc>
  </rcc>
  <rcc rId="23434" sId="5">
    <nc r="E92">
      <v>39635</v>
    </nc>
  </rcc>
  <rcc rId="23435" sId="5">
    <nc r="E94">
      <v>1120</v>
    </nc>
  </rcc>
  <rcc rId="23436" sId="5">
    <nc r="E95">
      <v>19450</v>
    </nc>
  </rcc>
  <rcc rId="23437" sId="5">
    <nc r="E96">
      <v>8154</v>
    </nc>
  </rcc>
  <rcc rId="23438" sId="5">
    <nc r="E97">
      <v>33480</v>
    </nc>
  </rcc>
  <rcc rId="23439" sId="5">
    <nc r="E98">
      <v>8100</v>
    </nc>
  </rcc>
  <rcc rId="23440" sId="5">
    <nc r="E99">
      <v>43390</v>
    </nc>
  </rcc>
  <rcc rId="23441" sId="5">
    <nc r="E100">
      <v>30335</v>
    </nc>
  </rcc>
  <rcc rId="23442" sId="5">
    <nc r="E101">
      <v>29685</v>
    </nc>
  </rcc>
  <rcc rId="23443" sId="5">
    <nc r="E102">
      <v>16520</v>
    </nc>
  </rcc>
  <rcc rId="23444" sId="5">
    <nc r="E103">
      <v>14115</v>
    </nc>
  </rcc>
  <rcc rId="23445" sId="5">
    <nc r="E104">
      <v>23640</v>
    </nc>
  </rcc>
  <rcc rId="23446" sId="5">
    <nc r="E105">
      <v>3935</v>
    </nc>
  </rcc>
  <rcc rId="23447" sId="5">
    <nc r="E106">
      <v>8765</v>
    </nc>
  </rcc>
  <rcc rId="23448" sId="5">
    <nc r="E107">
      <v>5480</v>
    </nc>
  </rcc>
  <rcc rId="23449" sId="5">
    <nc r="E108">
      <v>97265</v>
    </nc>
  </rcc>
  <rcc rId="23450" sId="5">
    <nc r="E109">
      <v>35030</v>
    </nc>
  </rcc>
  <rcc rId="23451" sId="5">
    <nc r="E110">
      <v>13490</v>
    </nc>
  </rcc>
  <rcc rId="23452" sId="5">
    <nc r="E111">
      <v>25295</v>
    </nc>
  </rcc>
  <rcc rId="23453" sId="5">
    <nc r="E112">
      <v>4900</v>
    </nc>
  </rcc>
  <rcc rId="23454" sId="5">
    <nc r="E113">
      <v>19545</v>
    </nc>
  </rcc>
  <rcc rId="23455" sId="5">
    <nc r="E114">
      <v>11130</v>
    </nc>
  </rcc>
  <rcc rId="23456" sId="5">
    <nc r="E115">
      <v>46425</v>
    </nc>
  </rcc>
  <rcc rId="23457" sId="5">
    <nc r="E116">
      <v>35295</v>
    </nc>
  </rcc>
  <rcc rId="23458" sId="5">
    <nc r="E117">
      <v>95645</v>
    </nc>
  </rcc>
  <rcc rId="23459" sId="5">
    <nc r="E118">
      <v>39805</v>
    </nc>
  </rcc>
  <rcc rId="23460" sId="5">
    <nc r="E119">
      <v>2055</v>
    </nc>
  </rcc>
  <rcc rId="23461" sId="5">
    <nc r="E120">
      <v>86435</v>
    </nc>
  </rcc>
  <rcc rId="23462" sId="5">
    <nc r="E121">
      <v>83255</v>
    </nc>
  </rcc>
  <rcc rId="23463" sId="5">
    <nc r="E122">
      <v>15800</v>
    </nc>
  </rcc>
  <rcc rId="23464" sId="5">
    <nc r="E123">
      <v>5005</v>
    </nc>
  </rcc>
  <rcc rId="23465" sId="5">
    <nc r="E124">
      <v>8395</v>
    </nc>
  </rcc>
  <rcc rId="23466" sId="5">
    <nc r="E125">
      <v>9490</v>
    </nc>
  </rcc>
  <rcc rId="23467" sId="5">
    <nc r="E126">
      <v>30650</v>
    </nc>
  </rcc>
  <rcc rId="23468" sId="5">
    <nc r="E127">
      <v>59230</v>
    </nc>
  </rcc>
  <rcc rId="23469" sId="5">
    <nc r="E128">
      <v>8315</v>
    </nc>
  </rcc>
  <rcc rId="23470" sId="5">
    <nc r="E129">
      <v>15470</v>
    </nc>
  </rcc>
  <rcc rId="23471" sId="5">
    <nc r="E130">
      <v>11915</v>
    </nc>
  </rcc>
  <rcc rId="23472" sId="5">
    <nc r="E131">
      <v>8095</v>
    </nc>
  </rcc>
  <rcc rId="23473" sId="5">
    <nc r="E132">
      <v>9330</v>
    </nc>
  </rcc>
  <rcc rId="23474" sId="5">
    <nc r="E133">
      <v>18780</v>
    </nc>
  </rcc>
  <rcc rId="23475" sId="5">
    <nc r="E134">
      <v>17680</v>
    </nc>
  </rcc>
  <rcc rId="23476" sId="5">
    <nc r="E135">
      <v>30620</v>
    </nc>
  </rcc>
  <rcc rId="23477" sId="5">
    <nc r="E136">
      <v>58085</v>
    </nc>
  </rcc>
  <rcc rId="23478" sId="5">
    <nc r="E137">
      <v>28600</v>
    </nc>
  </rcc>
  <rcc rId="23479" sId="5">
    <nc r="E138">
      <v>28015</v>
    </nc>
  </rcc>
  <rcc rId="23480" sId="5">
    <nc r="E139">
      <v>40300</v>
    </nc>
  </rcc>
  <rcc rId="23481" sId="5">
    <nc r="E140">
      <v>18575</v>
    </nc>
  </rcc>
  <rcc rId="23482" sId="5">
    <nc r="E141">
      <v>8900</v>
    </nc>
  </rcc>
  <rcc rId="23483" sId="5">
    <nc r="E142">
      <v>26670</v>
    </nc>
  </rcc>
  <rcc rId="23484" sId="5">
    <nc r="E143">
      <v>41325</v>
    </nc>
  </rcc>
  <rcc rId="23485" sId="5">
    <nc r="E144">
      <v>56455</v>
    </nc>
  </rcc>
  <rcc rId="23486" sId="5">
    <nc r="E145">
      <v>10240</v>
    </nc>
  </rcc>
  <rcc rId="23487" sId="5">
    <nc r="E146">
      <v>12105</v>
    </nc>
  </rcc>
  <rcc rId="23488" sId="5">
    <nc r="E147">
      <v>28950</v>
    </nc>
  </rcc>
  <rcc rId="23489" sId="5">
    <nc r="E148">
      <v>13430</v>
    </nc>
  </rcc>
  <rcc rId="23490" sId="5">
    <nc r="E149">
      <v>40025</v>
    </nc>
  </rcc>
  <rcc rId="23491" sId="5">
    <nc r="E150">
      <v>38675</v>
    </nc>
  </rcc>
  <rcc rId="23492" sId="5">
    <nc r="E151">
      <v>44080</v>
    </nc>
  </rcc>
  <rcc rId="23493" sId="5">
    <nc r="E152">
      <v>22920</v>
    </nc>
  </rcc>
  <rcc rId="23494" sId="5">
    <nc r="E153">
      <v>1405</v>
    </nc>
  </rcc>
  <rcc rId="23495" sId="5">
    <nc r="E154">
      <v>28645</v>
    </nc>
  </rcc>
  <rcc rId="23496" sId="5">
    <nc r="E155">
      <v>75315</v>
    </nc>
  </rcc>
  <rcc rId="23497" sId="5">
    <nc r="E156">
      <v>24180</v>
    </nc>
  </rcc>
  <rcc rId="23498" sId="5">
    <nc r="E158">
      <v>4195</v>
    </nc>
  </rcc>
  <rcc rId="23499" sId="5">
    <nc r="E157">
      <v>35785</v>
    </nc>
  </rcc>
  <rcc rId="23500" sId="5">
    <nc r="E159">
      <v>7485</v>
    </nc>
  </rcc>
  <rcc rId="23501" sId="5">
    <nc r="E160">
      <v>12900</v>
    </nc>
  </rcc>
  <rcc rId="23502" sId="5">
    <nc r="E161">
      <v>91660</v>
    </nc>
  </rcc>
  <rcc rId="23503" sId="5">
    <nc r="E163">
      <v>19445</v>
    </nc>
  </rcc>
  <rcc rId="23504" sId="5">
    <nc r="E162">
      <v>72795</v>
    </nc>
  </rcc>
  <rcc rId="23505" sId="5">
    <nc r="E164">
      <v>46530</v>
    </nc>
  </rcc>
  <rcc rId="23506" sId="5">
    <nc r="E165">
      <v>28880</v>
    </nc>
  </rcc>
  <rcc rId="23507" sId="5">
    <nc r="E166">
      <v>22675</v>
    </nc>
  </rcc>
  <rcc rId="23508" sId="5">
    <nc r="E167">
      <v>775</v>
    </nc>
  </rcc>
  <rcc rId="23509" sId="5">
    <nc r="E168">
      <v>13115</v>
    </nc>
  </rcc>
  <rcc rId="23510" sId="5">
    <nc r="E169">
      <v>12605</v>
    </nc>
  </rcc>
  <rcc rId="23511" sId="5">
    <nc r="E170">
      <v>10390</v>
    </nc>
  </rcc>
  <rcc rId="23512" sId="5">
    <nc r="E171">
      <v>70050</v>
    </nc>
  </rcc>
  <rcc rId="23513" sId="5">
    <nc r="E172">
      <v>39420</v>
    </nc>
  </rcc>
  <rcc rId="23514" sId="5">
    <nc r="E173">
      <v>18835</v>
    </nc>
  </rcc>
  <rcc rId="23515" sId="5">
    <nc r="E174">
      <v>9765</v>
    </nc>
  </rcc>
  <rcc rId="23516" sId="5">
    <nc r="E175">
      <v>52050</v>
    </nc>
  </rcc>
  <rcc rId="23517" sId="5">
    <nc r="E176">
      <v>44820</v>
    </nc>
  </rcc>
  <rcc rId="23518" sId="5">
    <nc r="E177">
      <v>32575</v>
    </nc>
  </rcc>
  <rcc rId="23519" sId="5">
    <nc r="E178">
      <v>128160</v>
    </nc>
  </rcc>
  <rcc rId="23520" sId="5">
    <nc r="E179">
      <v>48435</v>
    </nc>
  </rcc>
  <rcc rId="23521" sId="5">
    <nc r="E180">
      <v>38525</v>
    </nc>
  </rcc>
  <rcc rId="23522" sId="5">
    <nc r="E181">
      <v>9570</v>
    </nc>
  </rcc>
  <rcc rId="23523" sId="5">
    <nc r="E182">
      <v>8560</v>
    </nc>
  </rcc>
  <rcc rId="23524" sId="5">
    <nc r="E183">
      <v>31030</v>
    </nc>
  </rcc>
  <rcc rId="23525" sId="5">
    <nc r="E184">
      <v>22885</v>
    </nc>
  </rcc>
  <rcc rId="23526" sId="5">
    <nc r="E185">
      <v>10095</v>
    </nc>
  </rcc>
  <rcc rId="23527" sId="5">
    <nc r="E186">
      <v>17930</v>
    </nc>
  </rcc>
  <rcc rId="23528" sId="5">
    <nc r="E187">
      <v>40325</v>
    </nc>
  </rcc>
  <rcc rId="23529" sId="5">
    <nc r="E188">
      <v>12865</v>
    </nc>
  </rcc>
  <rcc rId="23530" sId="5">
    <nc r="E189">
      <v>121585</v>
    </nc>
  </rcc>
  <rcc rId="23531" sId="5">
    <nc r="E190">
      <v>6475</v>
    </nc>
  </rcc>
  <rcc rId="23532" sId="5">
    <nc r="E191">
      <v>24690</v>
    </nc>
  </rcc>
  <rcc rId="23533" sId="5">
    <nc r="E192">
      <v>32260</v>
    </nc>
  </rcc>
  <rcc rId="23534" sId="5">
    <nc r="E193">
      <v>25505</v>
    </nc>
  </rcc>
  <rcc rId="23535" sId="5">
    <nc r="E194">
      <v>10225</v>
    </nc>
  </rcc>
  <rcc rId="23536" sId="5">
    <nc r="E195">
      <v>9735</v>
    </nc>
  </rcc>
  <rcc rId="23537" sId="5">
    <nc r="E196">
      <v>20890</v>
    </nc>
  </rcc>
  <rcc rId="23538" sId="5">
    <nc r="E197">
      <v>9395</v>
    </nc>
  </rcc>
  <rcc rId="23539" sId="5">
    <nc r="E198">
      <v>17250</v>
    </nc>
  </rcc>
  <rcc rId="23540" sId="5">
    <nc r="E199">
      <v>16280</v>
    </nc>
  </rcc>
  <rcc rId="23541" sId="5">
    <nc r="E200">
      <v>22600</v>
    </nc>
  </rcc>
  <rcc rId="23542" sId="5">
    <nc r="E201">
      <v>15195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43" sId="4">
    <nc r="E7">
      <v>8045</v>
    </nc>
  </rcc>
  <rcc rId="23544" sId="4">
    <nc r="E8">
      <v>50540</v>
    </nc>
  </rcc>
  <rcc rId="23545" sId="4">
    <nc r="E9">
      <v>4500</v>
    </nc>
  </rcc>
  <rcc rId="23546" sId="4">
    <nc r="E10">
      <v>21150</v>
    </nc>
  </rcc>
  <rcc rId="23547" sId="4">
    <nc r="E11">
      <v>13055</v>
    </nc>
  </rcc>
  <rcc rId="23548" sId="4">
    <nc r="E12">
      <v>45255</v>
    </nc>
  </rcc>
  <rcc rId="23549" sId="4">
    <nc r="E13">
      <v>17010</v>
    </nc>
  </rcc>
  <rcc rId="23550" sId="4">
    <nc r="E14">
      <v>9320</v>
    </nc>
  </rcc>
  <rcc rId="23551" sId="4">
    <nc r="E15">
      <v>25835</v>
    </nc>
  </rcc>
  <rcc rId="23552" sId="4">
    <nc r="E16">
      <v>24320</v>
    </nc>
  </rcc>
  <rcc rId="23553" sId="4">
    <nc r="E17">
      <v>29290</v>
    </nc>
  </rcc>
  <rcc rId="23554" sId="4">
    <nc r="E18">
      <v>31225</v>
    </nc>
  </rcc>
  <rcc rId="23555" sId="4">
    <nc r="E19">
      <v>51880</v>
    </nc>
  </rcc>
  <rcc rId="23556" sId="4">
    <nc r="E20">
      <v>3795</v>
    </nc>
  </rcc>
  <rcc rId="23557" sId="4">
    <nc r="E21">
      <v>7755</v>
    </nc>
  </rcc>
  <rcc rId="23558" sId="4">
    <nc r="E22">
      <v>21055</v>
    </nc>
  </rcc>
  <rcc rId="23559" sId="4">
    <nc r="E23">
      <v>48995</v>
    </nc>
  </rcc>
  <rcc rId="23560" sId="4">
    <nc r="E24">
      <v>28400</v>
    </nc>
  </rcc>
  <rcc rId="23561" sId="4">
    <nc r="E25">
      <v>33440</v>
    </nc>
  </rcc>
  <rcc rId="23562" sId="4">
    <nc r="E26">
      <v>16050</v>
    </nc>
  </rcc>
  <rcc rId="23563" sId="4">
    <nc r="E27">
      <v>14285</v>
    </nc>
  </rcc>
  <rcc rId="23564" sId="4">
    <nc r="E28">
      <v>56985</v>
    </nc>
  </rcc>
  <rcc rId="23565" sId="4">
    <nc r="E29">
      <v>33175</v>
    </nc>
  </rcc>
  <rcc rId="23566" sId="4">
    <nc r="E31">
      <v>20760</v>
    </nc>
  </rcc>
  <rcc rId="23567" sId="4">
    <nc r="E32">
      <v>28195</v>
    </nc>
  </rcc>
  <rcc rId="23568" sId="4">
    <nc r="E33">
      <v>37680</v>
    </nc>
  </rcc>
  <rcc rId="23569" sId="4">
    <nc r="E34">
      <v>17625</v>
    </nc>
  </rcc>
  <rcc rId="23570" sId="4">
    <nc r="E35">
      <v>11575</v>
    </nc>
  </rcc>
  <rcc rId="23571" sId="4">
    <nc r="E36">
      <v>45955</v>
    </nc>
  </rcc>
  <rcc rId="23572" sId="4">
    <nc r="E37">
      <v>37905</v>
    </nc>
  </rcc>
  <rcc rId="23573" sId="4">
    <nc r="E38">
      <v>11160</v>
    </nc>
  </rcc>
  <rcc rId="23574" sId="4">
    <nc r="E39">
      <v>42065</v>
    </nc>
  </rcc>
  <rcc rId="23575" sId="4">
    <nc r="E40">
      <v>36910</v>
    </nc>
  </rcc>
  <rcc rId="23576" sId="4">
    <nc r="E41">
      <v>4255</v>
    </nc>
  </rcc>
  <rcc rId="23577" sId="4">
    <nc r="E42">
      <v>97555</v>
    </nc>
  </rcc>
  <rcc rId="23578" sId="4">
    <nc r="E43">
      <v>7985</v>
    </nc>
  </rcc>
  <rcc rId="23579" sId="4">
    <nc r="E44">
      <v>1170</v>
    </nc>
  </rcc>
  <rcc rId="23580" sId="4">
    <nc r="E45">
      <v>86330</v>
    </nc>
  </rcc>
  <rcc rId="23581" sId="4">
    <nc r="E46">
      <v>8225</v>
    </nc>
  </rcc>
  <rcc rId="23582" sId="4">
    <nc r="E47">
      <v>10700</v>
    </nc>
  </rcc>
  <rcc rId="23583" sId="4">
    <nc r="E48">
      <v>54265</v>
    </nc>
  </rcc>
  <rcc rId="23584" sId="4">
    <nc r="E49">
      <v>13875</v>
    </nc>
  </rcc>
  <rcc rId="23585" sId="4">
    <nc r="E50">
      <v>31165</v>
    </nc>
  </rcc>
  <rcc rId="23586" sId="4">
    <nc r="E51">
      <v>14530</v>
    </nc>
  </rcc>
  <rcc rId="23587" sId="4">
    <nc r="E52">
      <v>9440</v>
    </nc>
  </rcc>
  <rcc rId="23588" sId="4">
    <nc r="E53">
      <v>19170</v>
    </nc>
  </rcc>
  <rcc rId="23589" sId="4">
    <nc r="E54">
      <v>5705</v>
    </nc>
  </rcc>
  <rcc rId="23590" sId="4">
    <nc r="E55">
      <v>52220</v>
    </nc>
  </rcc>
  <rcc rId="23591" sId="4">
    <nc r="E56">
      <v>48070</v>
    </nc>
  </rcc>
  <rcc rId="23592" sId="4">
    <nc r="E57">
      <v>5340</v>
    </nc>
  </rcc>
  <rcc rId="23593" sId="4">
    <nc r="E58">
      <v>27865</v>
    </nc>
  </rcc>
  <rcc rId="23594" sId="4">
    <nc r="E59">
      <v>12085</v>
    </nc>
  </rcc>
  <rfmt sheetId="4" sqref="E30">
    <dxf>
      <fill>
        <patternFill patternType="solid">
          <bgColor rgb="FFFFFF00"/>
        </patternFill>
      </fill>
    </dxf>
  </rfmt>
  <rcc rId="23595" sId="4">
    <nc r="E30">
      <v>50885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96" sId="3">
    <nc r="E7">
      <v>12645</v>
    </nc>
  </rcc>
  <rcc rId="23597" sId="3">
    <nc r="E8">
      <v>485</v>
    </nc>
  </rcc>
  <rcc rId="23598" sId="3">
    <nc r="E9">
      <v>14625</v>
    </nc>
  </rcc>
  <rcc rId="23599" sId="3">
    <nc r="E10">
      <v>12985</v>
    </nc>
  </rcc>
  <rcc rId="23600" sId="3">
    <nc r="E11">
      <v>880</v>
    </nc>
  </rcc>
  <rcc rId="23601" sId="3">
    <nc r="E12">
      <v>28360</v>
    </nc>
  </rcc>
  <rcc rId="23602" sId="3">
    <nc r="E13">
      <v>9930</v>
    </nc>
  </rcc>
  <rcc rId="23603" sId="3">
    <nc r="E14">
      <v>17305</v>
    </nc>
  </rcc>
  <rcc rId="23604" sId="3">
    <nc r="E15">
      <v>2650</v>
    </nc>
  </rcc>
  <rcc rId="23605" sId="3">
    <nc r="E16">
      <v>76805</v>
    </nc>
  </rcc>
  <rcc rId="23606" sId="3">
    <nc r="E17">
      <v>38120</v>
    </nc>
  </rcc>
  <rcc rId="23607" sId="3">
    <nc r="E18">
      <v>14500</v>
    </nc>
  </rcc>
  <rcc rId="23608" sId="3">
    <nc r="E19">
      <v>149890</v>
    </nc>
  </rcc>
  <rcc rId="23609" sId="3">
    <nc r="E20">
      <v>5945</v>
    </nc>
  </rcc>
  <rcc rId="23610" sId="3">
    <nc r="E21">
      <v>12445</v>
    </nc>
  </rcc>
  <rcc rId="23611" sId="3">
    <nc r="E22">
      <v>12615</v>
    </nc>
  </rcc>
  <rcc rId="23612" sId="3">
    <nc r="E23">
      <v>37750</v>
    </nc>
  </rcc>
  <rcc rId="23613" sId="3">
    <nc r="E24">
      <v>52430</v>
    </nc>
  </rcc>
  <rcc rId="23614" sId="3">
    <nc r="E25">
      <v>11640</v>
    </nc>
  </rcc>
  <rcc rId="23615" sId="3">
    <nc r="E26">
      <v>15</v>
    </nc>
  </rcc>
  <rcc rId="23616" sId="3">
    <nc r="E27">
      <v>25825</v>
    </nc>
  </rcc>
  <rcc rId="23617" sId="3">
    <nc r="E28">
      <v>30450</v>
    </nc>
  </rcc>
  <rcc rId="23618" sId="3">
    <nc r="E29">
      <v>31095</v>
    </nc>
  </rcc>
  <rcc rId="23619" sId="3">
    <nc r="E30">
      <v>28890</v>
    </nc>
  </rcc>
  <rcc rId="23620" sId="3">
    <nc r="E31">
      <v>61755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21" sId="2">
    <nc r="E6">
      <v>995</v>
    </nc>
  </rcc>
  <rcc rId="23622" sId="2">
    <nc r="E7">
      <v>22460</v>
    </nc>
  </rcc>
  <rcc rId="23623" sId="2">
    <nc r="E8">
      <v>19520</v>
    </nc>
  </rcc>
  <rcc rId="23624" sId="2">
    <nc r="E9">
      <v>23345</v>
    </nc>
  </rcc>
  <rcc rId="23625" sId="2">
    <nc r="E10">
      <v>108975</v>
    </nc>
  </rcc>
  <rcc rId="23626" sId="2">
    <nc r="E11">
      <v>26230</v>
    </nc>
  </rcc>
  <rcc rId="23627" sId="2">
    <nc r="E12">
      <v>19910</v>
    </nc>
  </rcc>
  <rcc rId="23628" sId="2">
    <nc r="E13">
      <v>28195</v>
    </nc>
  </rcc>
  <rcc rId="23629" sId="2">
    <nc r="E14">
      <v>20585</v>
    </nc>
  </rcc>
  <rcc rId="23630" sId="2">
    <nc r="E15">
      <v>38885</v>
    </nc>
  </rcc>
  <rcc rId="23631" sId="2">
    <nc r="E16">
      <v>43270</v>
    </nc>
  </rcc>
  <rcc rId="23632" sId="2">
    <nc r="E17">
      <v>32245</v>
    </nc>
  </rcc>
  <rcc rId="23633" sId="2">
    <nc r="E18">
      <v>15590</v>
    </nc>
  </rcc>
  <rcc rId="23634" sId="2">
    <nc r="E19">
      <v>2330</v>
    </nc>
  </rcc>
  <rcc rId="23635" sId="2">
    <nc r="E20">
      <v>2060</v>
    </nc>
  </rcc>
  <rcc rId="23636" sId="2">
    <nc r="E21">
      <v>26400</v>
    </nc>
  </rcc>
  <rcc rId="23637" sId="2">
    <nc r="E22">
      <v>6385</v>
    </nc>
  </rcc>
  <rcc rId="23638" sId="2">
    <nc r="E23">
      <v>305</v>
    </nc>
  </rcc>
  <rcc rId="23639" sId="2">
    <nc r="E24">
      <v>7185</v>
    </nc>
  </rcc>
  <rcc rId="23640" sId="2">
    <nc r="E25">
      <v>13660</v>
    </nc>
  </rcc>
  <rcc rId="23641" sId="2">
    <nc r="E26">
      <v>12260</v>
    </nc>
  </rcc>
  <rcc rId="23642" sId="2">
    <nc r="E27">
      <v>49080</v>
    </nc>
  </rcc>
  <rcc rId="23643" sId="2">
    <nc r="E28">
      <v>11570</v>
    </nc>
  </rcc>
  <rcc rId="23644" sId="2">
    <nc r="E29">
      <v>58865</v>
    </nc>
  </rcc>
  <rcc rId="23645" sId="2">
    <nc r="E30">
      <v>7385</v>
    </nc>
  </rcc>
  <rcc rId="23646" sId="2">
    <nc r="E31">
      <v>2305</v>
    </nc>
  </rcc>
  <rcc rId="23647" sId="2">
    <nc r="E32">
      <v>24815</v>
    </nc>
  </rcc>
  <rcc rId="23648" sId="2">
    <nc r="E33">
      <v>120540</v>
    </nc>
  </rcc>
  <rfmt sheetId="2" sqref="E33">
    <dxf>
      <fill>
        <patternFill patternType="solid">
          <bgColor rgb="FFFFFF00"/>
        </patternFill>
      </fill>
    </dxf>
  </rfmt>
  <rcc rId="23649" sId="2">
    <nc r="E34">
      <v>46035</v>
    </nc>
  </rcc>
  <rcc rId="23650" sId="2">
    <nc r="E35">
      <v>55415</v>
    </nc>
  </rcc>
  <rcc rId="23651" sId="2">
    <nc r="E36">
      <v>13485</v>
    </nc>
  </rcc>
  <rcc rId="23652" sId="2">
    <nc r="E37">
      <v>34715</v>
    </nc>
  </rcc>
  <rcc rId="23653" sId="2">
    <nc r="E38">
      <v>39575</v>
    </nc>
  </rcc>
  <rcc rId="23654" sId="2">
    <nc r="E39">
      <v>29905</v>
    </nc>
  </rcc>
  <rcc rId="23655" sId="2">
    <nc r="E40">
      <v>28490</v>
    </nc>
  </rcc>
  <rcc rId="23656" sId="2">
    <nc r="E41">
      <v>29905</v>
    </nc>
  </rcc>
  <rcc rId="23657" sId="2">
    <nc r="E42">
      <v>30735</v>
    </nc>
  </rcc>
  <rcc rId="23658" sId="2">
    <nc r="E43">
      <v>5435</v>
    </nc>
  </rcc>
  <rcc rId="23659" sId="2">
    <nc r="E44">
      <v>32425</v>
    </nc>
  </rcc>
  <rcc rId="23660" sId="2">
    <nc r="E45">
      <v>21550</v>
    </nc>
  </rcc>
  <rcc rId="23661" sId="2">
    <nc r="E46">
      <v>40690</v>
    </nc>
  </rcc>
  <rcc rId="23662" sId="2">
    <nc r="E47">
      <v>51400</v>
    </nc>
  </rcc>
  <rcc rId="23663" sId="2">
    <nc r="E48">
      <v>41335</v>
    </nc>
  </rcc>
  <rcc rId="23664" sId="2">
    <nc r="E49">
      <v>88110</v>
    </nc>
  </rcc>
  <rcc rId="23665" sId="2">
    <nc r="E50">
      <v>74955</v>
    </nc>
  </rcc>
  <rcc rId="23666" sId="2">
    <nc r="E51">
      <v>9050</v>
    </nc>
  </rcc>
  <rcc rId="23667" sId="2">
    <nc r="E52">
      <v>10925</v>
    </nc>
  </rcc>
  <rcc rId="23668" sId="2">
    <nc r="E53">
      <v>19780</v>
    </nc>
  </rcc>
  <rcc rId="23669" sId="2">
    <nc r="E54">
      <v>10690</v>
    </nc>
  </rcc>
  <rcc rId="23670" sId="2">
    <nc r="E55">
      <v>44335</v>
    </nc>
  </rcc>
  <rcc rId="23671" sId="2">
    <nc r="E56">
      <v>10670</v>
    </nc>
  </rcc>
  <rcc rId="23672" sId="2">
    <nc r="E57">
      <v>83670</v>
    </nc>
  </rcc>
  <rcc rId="23673" sId="2">
    <nc r="E58">
      <v>22640</v>
    </nc>
  </rcc>
  <rcc rId="23674" sId="2">
    <nc r="E59">
      <v>22185</v>
    </nc>
  </rcc>
  <rcc rId="23675" sId="2">
    <nc r="E60">
      <v>12690</v>
    </nc>
  </rcc>
  <rcc rId="23676" sId="2">
    <nc r="E61">
      <v>69750</v>
    </nc>
  </rcc>
  <rcc rId="23677" sId="2">
    <nc r="E62">
      <v>13380</v>
    </nc>
  </rcc>
  <rcc rId="23678" sId="2">
    <nc r="E63">
      <v>2110</v>
    </nc>
  </rcc>
  <rcc rId="23679" sId="2">
    <nc r="E64">
      <v>19990</v>
    </nc>
  </rcc>
  <rcc rId="23680" sId="2">
    <nc r="E65">
      <v>63640</v>
    </nc>
  </rcc>
  <rcc rId="23681" sId="2">
    <nc r="E66">
      <v>29345</v>
    </nc>
  </rcc>
  <rcc rId="23682" sId="2">
    <nc r="E67">
      <v>7420</v>
    </nc>
  </rcc>
  <rcc rId="23683" sId="2">
    <nc r="E68">
      <v>25970</v>
    </nc>
  </rcc>
  <rcc rId="23684" sId="2">
    <nc r="E69">
      <v>54200</v>
    </nc>
  </rcc>
  <rcc rId="23685" sId="2">
    <nc r="E70">
      <v>85265</v>
    </nc>
  </rcc>
  <rcc rId="23686" sId="2">
    <nc r="E71">
      <v>36230</v>
    </nc>
  </rcc>
  <rcc rId="23687" sId="2">
    <nc r="E72">
      <v>5255</v>
    </nc>
  </rcc>
  <rcc rId="23688" sId="2">
    <nc r="E73">
      <v>54295</v>
    </nc>
  </rcc>
  <rcc rId="23689" sId="2">
    <nc r="E74">
      <v>9210</v>
    </nc>
  </rcc>
  <rcc rId="23690" sId="2">
    <nc r="E75">
      <v>270</v>
    </nc>
  </rcc>
  <rcc rId="23691" sId="2">
    <nc r="E76">
      <v>25465</v>
    </nc>
  </rcc>
  <rcc rId="23692" sId="2">
    <nc r="E77">
      <v>17090</v>
    </nc>
  </rcc>
  <rcc rId="23693" sId="2">
    <nc r="E78">
      <v>35460</v>
    </nc>
  </rcc>
  <rcc rId="23694" sId="2">
    <nc r="E79">
      <v>7325</v>
    </nc>
  </rcc>
  <rcc rId="23695" sId="2">
    <nc r="E80">
      <v>27870</v>
    </nc>
  </rcc>
  <rcc rId="23696" sId="2">
    <nc r="E81">
      <v>9640</v>
    </nc>
  </rcc>
  <rcc rId="23697" sId="2">
    <nc r="E83">
      <v>7335</v>
    </nc>
  </rcc>
  <rcc rId="23698" sId="2">
    <nc r="E84">
      <v>11680</v>
    </nc>
  </rcc>
  <rcc rId="23699" sId="2">
    <nc r="E85">
      <v>9000</v>
    </nc>
  </rcc>
  <rcc rId="23700" sId="2">
    <nc r="E86">
      <v>35615</v>
    </nc>
  </rcc>
  <rcc rId="23701" sId="2">
    <nc r="E87">
      <v>35165</v>
    </nc>
  </rcc>
  <rcc rId="23702" sId="2">
    <nc r="E88">
      <v>18585</v>
    </nc>
  </rcc>
  <rcc rId="23703" sId="2">
    <nc r="E89">
      <v>67195</v>
    </nc>
  </rcc>
  <rcc rId="23704" sId="2">
    <nc r="E90">
      <v>59675</v>
    </nc>
  </rcc>
  <rcc rId="23705" sId="2">
    <nc r="E91">
      <v>12580</v>
    </nc>
  </rcc>
  <rcc rId="23706" sId="2">
    <nc r="E92">
      <v>12060</v>
    </nc>
  </rcc>
  <rcc rId="23707" sId="2">
    <nc r="E93">
      <v>655</v>
    </nc>
  </rcc>
  <rcc rId="23708" sId="2">
    <nc r="E94">
      <v>35660</v>
    </nc>
  </rcc>
  <rcc rId="23709" sId="2">
    <nc r="E95">
      <v>13655</v>
    </nc>
  </rcc>
  <rcc rId="23710" sId="2">
    <nc r="E96">
      <v>40810</v>
    </nc>
  </rcc>
  <rcc rId="23711" sId="2">
    <nc r="E97">
      <v>24370</v>
    </nc>
  </rcc>
  <rcc rId="23712" sId="2">
    <nc r="E98">
      <v>9520</v>
    </nc>
  </rcc>
  <rcc rId="23713" sId="2">
    <nc r="E99">
      <v>12235</v>
    </nc>
  </rcc>
  <rcc rId="23714" sId="2">
    <nc r="E100">
      <v>4620</v>
    </nc>
  </rcc>
  <rcc rId="23715" sId="2">
    <nc r="E101">
      <v>12950</v>
    </nc>
  </rcc>
  <rcc rId="23716" sId="2">
    <nc r="E102">
      <v>51425</v>
    </nc>
  </rcc>
  <rcc rId="23717" sId="2">
    <nc r="E103">
      <v>6240</v>
    </nc>
  </rcc>
  <rcc rId="23718" sId="2">
    <nc r="E104">
      <v>21470</v>
    </nc>
  </rcc>
  <rcc rId="23719" sId="2">
    <nc r="E105">
      <v>20525</v>
    </nc>
  </rcc>
  <rcc rId="23720" sId="2">
    <nc r="E106">
      <v>88915</v>
    </nc>
  </rcc>
  <rcc rId="23721" sId="2">
    <nc r="E107">
      <v>11055</v>
    </nc>
  </rcc>
  <rcc rId="23722" sId="2">
    <nc r="E108">
      <v>29440</v>
    </nc>
  </rcc>
  <rcc rId="23723" sId="2">
    <nc r="E109">
      <v>19470</v>
    </nc>
  </rcc>
  <rcc rId="23724" sId="2">
    <nc r="E110">
      <v>9365</v>
    </nc>
  </rcc>
  <rcc rId="23725" sId="2">
    <nc r="E111">
      <v>23405</v>
    </nc>
  </rcc>
  <rcc rId="23726" sId="2">
    <nc r="E112">
      <v>16720</v>
    </nc>
  </rcc>
  <rcc rId="23727" sId="2">
    <nc r="E113">
      <v>55715</v>
    </nc>
  </rcc>
  <rcc rId="23728" sId="2">
    <nc r="E114">
      <v>15095</v>
    </nc>
  </rcc>
  <rcc rId="23729" sId="2">
    <nc r="E115">
      <v>47760</v>
    </nc>
  </rcc>
  <rcc rId="23730" sId="2">
    <nc r="E116">
      <v>20235</v>
    </nc>
  </rcc>
  <rcc rId="23731" sId="2">
    <nc r="E117">
      <v>7840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32" sId="4">
    <oc r="E30">
      <v>50885</v>
    </oc>
    <nc r="E30">
      <v>50985</v>
    </nc>
  </rcc>
  <rfmt sheetId="4" sqref="E30">
    <dxf>
      <fill>
        <patternFill>
          <bgColor theme="0"/>
        </patternFill>
      </fill>
    </dxf>
  </rfmt>
  <rcc rId="23733" sId="2">
    <nc r="G33">
      <v>120540</v>
    </nc>
  </rcc>
  <rfmt sheetId="2" sqref="F33">
    <dxf>
      <fill>
        <patternFill>
          <bgColor rgb="FFFF0000"/>
        </patternFill>
      </fill>
    </dxf>
  </rfmt>
  <rcc rId="23734" sId="2">
    <oc r="D33">
      <v>120540</v>
    </oc>
    <nc r="D33"/>
  </rcc>
  <rcc rId="23735" sId="2">
    <oc r="E33">
      <v>120540</v>
    </oc>
    <nc r="E33"/>
  </rcc>
  <rfmt sheetId="2" sqref="E33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F33" guid="{00000000-0000-0000-0000-000000000000}" action="delete" author="HP"/>
  <rcc rId="23746" sId="2" numFmtId="4">
    <oc r="F33">
      <f>E33-D33</f>
    </oc>
    <nc r="F33">
      <v>403</v>
    </nc>
  </rcc>
  <rcc rId="23747" sId="2">
    <oc r="G118">
      <f>F82</f>
    </oc>
    <nc r="G118">
      <f>F82+F33</f>
    </nc>
  </rcc>
  <rcmt sheetId="2" cell="F33" guid="{E195038E-D86A-4BDA-83C2-A0520817D322}" author="HP" newLength="6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58" sId="5">
    <oc r="E157">
      <v>35785</v>
    </oc>
    <nc r="E157">
      <v>35790</v>
    </nc>
  </rcc>
  <rcc rId="23759" sId="5">
    <nc r="G164" t="inlineStr">
      <is>
        <t>не живут</t>
      </is>
    </nc>
  </rcc>
  <rm rId="23760" sheetId="5" source="G194" destination="G195" sourceSheetId="5"/>
  <rcc rId="23761" sId="5">
    <nc r="G194" t="inlineStr">
      <is>
        <t>не живут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72" sId="10" numFmtId="34">
    <oc r="C8">
      <v>2947.7</v>
    </oc>
    <nc r="C8">
      <v>2427.3000000000002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6:B201" start="0" length="2147483647">
    <dxf>
      <font>
        <sz val="8"/>
      </font>
    </dxf>
  </rfmt>
  <rfmt sheetId="5" sqref="B6:B201" start="0" length="2147483647">
    <dxf>
      <font>
        <sz val="7"/>
      </font>
    </dxf>
  </rfmt>
  <rfmt sheetId="4" sqref="B7:B59" start="0" length="2147483647">
    <dxf>
      <font>
        <sz val="8"/>
      </font>
    </dxf>
  </rfmt>
  <rfmt sheetId="4" sqref="B7:B59" start="0" length="2147483647">
    <dxf>
      <font>
        <sz val="7"/>
      </font>
    </dxf>
  </rfmt>
  <rfmt sheetId="3" sqref="B7:B31" start="0" length="2147483647">
    <dxf>
      <font/>
    </dxf>
  </rfmt>
  <rfmt sheetId="2" sqref="B6:B117" start="0" length="2147483647">
    <dxf>
      <font/>
    </dxf>
  </rfmt>
  <rfmt sheetId="2" sqref="B12">
    <dxf>
      <alignment wrapText="0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rgb="FFFFFF00"/>
        </patternFill>
      </fill>
    </dxf>
  </rfmt>
  <rcc rId="23783" sId="6">
    <nc r="E8">
      <v>15832</v>
    </nc>
  </rcc>
  <rcc rId="23784" sId="6">
    <nc r="E9">
      <v>344</v>
    </nc>
  </rcc>
  <rfmt sheetId="6" sqref="E10">
    <dxf>
      <fill>
        <patternFill>
          <bgColor rgb="FFFFFF00"/>
        </patternFill>
      </fill>
    </dxf>
  </rfmt>
  <rcc rId="23785" sId="6">
    <nc r="E11">
      <v>41465</v>
    </nc>
  </rcc>
  <rfmt sheetId="6" sqref="E12">
    <dxf>
      <fill>
        <patternFill>
          <bgColor rgb="FFFFFF00"/>
        </patternFill>
      </fill>
    </dxf>
  </rfmt>
  <rcc rId="23786" sId="6">
    <nc r="E13">
      <v>1317</v>
    </nc>
  </rcc>
  <rcc rId="23787" sId="6">
    <nc r="E14">
      <v>1853</v>
    </nc>
  </rcc>
  <rfmt sheetId="6" sqref="E9">
    <dxf>
      <fill>
        <patternFill>
          <bgColor theme="4" tint="0.79998168889431442"/>
        </patternFill>
      </fill>
    </dxf>
  </rfmt>
  <rcc rId="23788" sId="6">
    <nc r="E15">
      <v>10326</v>
    </nc>
  </rcc>
  <rcc rId="23789" sId="6">
    <nc r="E16">
      <v>717</v>
    </nc>
  </rcc>
  <rcc rId="23790" sId="6">
    <nc r="E17">
      <v>1338</v>
    </nc>
  </rcc>
  <rcc rId="23791" sId="6">
    <nc r="E7">
      <v>9139</v>
    </nc>
  </rcc>
  <rcc rId="23792" sId="6">
    <nc r="E10">
      <v>38655</v>
    </nc>
  </rcc>
  <rcc rId="23793" sId="6">
    <nc r="E12">
      <v>24019</v>
    </nc>
  </rcc>
  <rcc rId="23794" sId="6">
    <nc r="E20">
      <v>40194</v>
    </nc>
  </rcc>
  <rcc rId="23795" sId="6">
    <nc r="E21">
      <v>23571</v>
    </nc>
  </rcc>
  <rfmt sheetId="6" sqref="E21">
    <dxf>
      <fill>
        <patternFill>
          <bgColor rgb="FFFFFF00"/>
        </patternFill>
      </fill>
    </dxf>
  </rfmt>
  <rfmt sheetId="6" sqref="E23">
    <dxf>
      <fill>
        <patternFill>
          <bgColor theme="0"/>
        </patternFill>
      </fill>
    </dxf>
  </rfmt>
  <rcc rId="23796" sId="6">
    <nc r="E22">
      <v>31968</v>
    </nc>
  </rcc>
  <rcc rId="23797" sId="6">
    <nc r="E23">
      <v>5560</v>
    </nc>
  </rcc>
  <rcc rId="23798" sId="6">
    <nc r="E24">
      <v>26350</v>
    </nc>
  </rcc>
  <rcc rId="23799" sId="6">
    <nc r="E25">
      <v>16055</v>
    </nc>
  </rcc>
  <rcc rId="23800" sId="6">
    <nc r="E26">
      <v>24624</v>
    </nc>
  </rcc>
  <rcc rId="23801" sId="6">
    <nc r="E29">
      <v>60131</v>
    </nc>
  </rcc>
  <rcc rId="23802" sId="6">
    <nc r="E30">
      <v>5669</v>
    </nc>
  </rcc>
  <rfmt sheetId="6" sqref="E30">
    <dxf>
      <fill>
        <patternFill>
          <bgColor rgb="FFFFFF00"/>
        </patternFill>
      </fill>
    </dxf>
  </rfmt>
  <rcc rId="23803" sId="6">
    <nc r="E31">
      <v>25413</v>
    </nc>
  </rcc>
  <rcc rId="23804" sId="6">
    <nc r="E32">
      <v>31715</v>
    </nc>
  </rcc>
  <rfmt sheetId="6" sqref="E33">
    <dxf>
      <fill>
        <patternFill>
          <bgColor rgb="FFFFFF00"/>
        </patternFill>
      </fill>
    </dxf>
  </rfmt>
  <rcc rId="23805" sId="6">
    <nc r="E33">
      <v>22625</v>
    </nc>
  </rcc>
  <rcc rId="23806" sId="6">
    <nc r="E34">
      <v>77038</v>
    </nc>
  </rcc>
  <rcc rId="23807" sId="6">
    <nc r="E37">
      <v>25730</v>
    </nc>
  </rcc>
  <rcc rId="23808" sId="6">
    <nc r="E38">
      <v>1417</v>
    </nc>
  </rcc>
  <rcc rId="23809" sId="6">
    <nc r="E39">
      <v>19813</v>
    </nc>
  </rcc>
  <rcc rId="23810" sId="6">
    <nc r="E40">
      <v>40490</v>
    </nc>
  </rcc>
  <rcc rId="23811" sId="6">
    <nc r="E41">
      <v>605</v>
    </nc>
  </rcc>
  <rcc rId="23812" sId="6">
    <nc r="E36">
      <v>8102</v>
    </nc>
  </rcc>
  <rcc rId="23813" sId="6">
    <oc r="G36">
      <v>8072</v>
    </oc>
    <nc r="G36">
      <v>8078</v>
    </nc>
  </rcc>
  <rcc rId="23814" sId="6">
    <nc r="E51">
      <v>51432</v>
    </nc>
  </rcc>
  <rcc rId="23815" sId="6">
    <nc r="E52">
      <v>75767</v>
    </nc>
  </rcc>
  <rcc rId="23816" sId="6">
    <nc r="E53">
      <v>35870</v>
    </nc>
  </rcc>
  <rfmt sheetId="6" sqref="E55">
    <dxf>
      <fill>
        <patternFill>
          <bgColor rgb="FFFFFF00"/>
        </patternFill>
      </fill>
    </dxf>
  </rfmt>
  <rcc rId="23817" sId="6">
    <nc r="E55">
      <v>9405</v>
    </nc>
  </rcc>
  <rcc rId="23818" sId="6">
    <nc r="E56">
      <v>22404</v>
    </nc>
  </rcc>
  <rcc rId="23819" sId="6">
    <oc r="H56">
      <v>22263</v>
    </oc>
    <nc r="H56"/>
  </rcc>
  <rcc rId="23820" sId="6">
    <nc r="E57">
      <v>4976</v>
    </nc>
  </rcc>
  <rcc rId="23821" sId="6">
    <nc r="E58">
      <v>12108</v>
    </nc>
  </rcc>
  <rcc rId="23822" sId="6">
    <nc r="E59">
      <v>19528</v>
    </nc>
  </rcc>
  <rcc rId="23823" sId="6">
    <nc r="E60">
      <v>20464</v>
    </nc>
  </rcc>
  <rcc rId="23824" sId="6">
    <nc r="E61">
      <v>24503</v>
    </nc>
  </rcc>
  <rcc rId="23825" sId="6">
    <nc r="E62">
      <v>27133</v>
    </nc>
  </rcc>
  <rcc rId="23826" sId="6">
    <nc r="E63">
      <v>52746</v>
    </nc>
  </rcc>
  <rcc rId="23827" sId="6">
    <nc r="E64">
      <v>40</v>
    </nc>
  </rcc>
  <rcc rId="23828" sId="6">
    <nc r="E65">
      <v>6301</v>
    </nc>
  </rcc>
  <rcc rId="23829" sId="6">
    <nc r="E66">
      <v>31658</v>
    </nc>
  </rcc>
  <rcc rId="23830" sId="6">
    <nc r="E67">
      <v>85741</v>
    </nc>
  </rcc>
  <rcc rId="23831" sId="6">
    <nc r="E68">
      <v>12893</v>
    </nc>
  </rcc>
  <rcc rId="23832" sId="6">
    <nc r="E69">
      <v>4400</v>
    </nc>
  </rcc>
  <rcc rId="23833" sId="6">
    <nc r="E78">
      <v>52607</v>
    </nc>
  </rcc>
  <rcc rId="23834" sId="6">
    <nc r="E79">
      <v>14514</v>
    </nc>
  </rcc>
  <rcc rId="23835" sId="6">
    <nc r="E80">
      <v>9669</v>
    </nc>
  </rcc>
  <rcc rId="23836" sId="6">
    <nc r="E81">
      <v>1854</v>
    </nc>
  </rcc>
  <rfmt sheetId="6" sqref="E80">
    <dxf>
      <fill>
        <patternFill>
          <bgColor rgb="FFFFFF00"/>
        </patternFill>
      </fill>
    </dxf>
  </rfmt>
  <rfmt sheetId="6" sqref="E86:E87">
    <dxf>
      <fill>
        <patternFill>
          <bgColor rgb="FFFFFF00"/>
        </patternFill>
      </fill>
    </dxf>
  </rfmt>
  <rcc rId="23837" sId="6">
    <nc r="E83">
      <v>42175</v>
    </nc>
  </rcc>
  <rcc rId="23838" sId="6">
    <nc r="E84">
      <v>160309</v>
    </nc>
  </rcc>
  <rcc rId="23839" sId="6">
    <nc r="E85">
      <v>45923</v>
    </nc>
  </rcc>
  <rcc rId="23840" sId="6">
    <nc r="E86">
      <v>32113</v>
    </nc>
  </rcc>
  <rcc rId="23841" sId="6">
    <nc r="E87">
      <v>14899</v>
    </nc>
  </rcc>
  <rcc rId="23842" sId="6">
    <nc r="E88">
      <v>857</v>
    </nc>
  </rcc>
  <rcc rId="23843" sId="6">
    <nc r="E92">
      <v>26753</v>
    </nc>
  </rcc>
  <rcc rId="23844" sId="6">
    <nc r="E94">
      <v>73995</v>
    </nc>
  </rcc>
  <rcc rId="23845" sId="6">
    <nc r="E95">
      <v>13769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46" sId="13" numFmtId="4">
    <oc r="D8">
      <v>255058</v>
    </oc>
    <nc r="D8">
      <v>259144</v>
    </nc>
  </rcc>
  <rcc rId="23847" sId="13" numFmtId="4">
    <oc r="D5">
      <v>2450.6</v>
    </oc>
    <nc r="D5">
      <v>3312.27</v>
    </nc>
  </rcc>
  <rfmt sheetId="13" sqref="D5">
    <dxf>
      <numFmt numFmtId="2" formatCode="0.0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2">
    <dxf>
      <fill>
        <patternFill>
          <bgColor theme="0"/>
        </patternFill>
      </fill>
    </dxf>
  </rfmt>
  <rcc rId="23868" sId="6">
    <oc r="E12">
      <v>24019</v>
    </oc>
    <nc r="E12">
      <v>24273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30">
    <dxf>
      <fill>
        <patternFill>
          <bgColor theme="0"/>
        </patternFill>
      </fill>
    </dxf>
  </rfmt>
  <rcc rId="23879" sId="6">
    <oc r="E30">
      <v>5669</v>
    </oc>
    <nc r="E30">
      <v>5746</v>
    </nc>
  </rcc>
  <rcc rId="23880" sId="6">
    <oc r="E33">
      <v>22625</v>
    </oc>
    <nc r="E33">
      <v>23313</v>
    </nc>
  </rcc>
  <rfmt sheetId="6" sqref="E33">
    <dxf>
      <fill>
        <patternFill>
          <bgColor theme="0"/>
        </patternFill>
      </fill>
    </dxf>
  </rfmt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1" sId="6">
    <oc r="E10">
      <v>38655</v>
    </oc>
    <nc r="E10">
      <v>38755</v>
    </nc>
  </rcc>
  <rcc rId="23882" sId="6">
    <oc r="E7">
      <v>9139</v>
    </oc>
    <nc r="E7">
      <v>9169</v>
    </nc>
  </rcc>
  <rcc rId="23883" sId="6">
    <oc r="E21">
      <v>23571</v>
    </oc>
    <nc r="E21">
      <v>23901</v>
    </nc>
  </rcc>
  <rcc rId="23884" sId="6">
    <oc r="E55">
      <v>9405</v>
    </oc>
    <nc r="E55">
      <v>9411</v>
    </nc>
  </rcc>
  <rfmt sheetId="6" sqref="E7">
    <dxf>
      <fill>
        <patternFill>
          <bgColor theme="4" tint="0.79998168889431442"/>
        </patternFill>
      </fill>
    </dxf>
  </rfmt>
  <rfmt sheetId="6" sqref="E10">
    <dxf>
      <fill>
        <patternFill>
          <bgColor theme="4" tint="0.79998168889431442"/>
        </patternFill>
      </fill>
    </dxf>
  </rfmt>
  <rfmt sheetId="6" sqref="E21">
    <dxf>
      <fill>
        <patternFill>
          <bgColor theme="4" tint="0.79998168889431442"/>
        </patternFill>
      </fill>
    </dxf>
  </rfmt>
  <rfmt sheetId="6" sqref="E55">
    <dxf>
      <fill>
        <patternFill>
          <bgColor theme="0"/>
        </patternFill>
      </fill>
    </dxf>
  </rfmt>
  <rfmt sheetId="6" sqref="E80">
    <dxf>
      <fill>
        <patternFill>
          <bgColor theme="4" tint="0.79998168889431442"/>
        </patternFill>
      </fill>
    </dxf>
  </rfmt>
  <rfmt sheetId="6" sqref="E86:E87">
    <dxf>
      <fill>
        <patternFill>
          <bgColor theme="4" tint="0.79998168889431442"/>
        </patternFill>
      </fill>
    </dxf>
  </rfmt>
  <rcc rId="23885" sId="6">
    <oc r="E80">
      <v>9669</v>
    </oc>
    <nc r="E80">
      <v>9769</v>
    </nc>
  </rcc>
  <rcc rId="23886" sId="6">
    <oc r="E86">
      <v>32113</v>
    </oc>
    <nc r="E86">
      <v>32613</v>
    </nc>
  </rcc>
  <rcc rId="23887" sId="6">
    <oc r="E87">
      <v>14899</v>
    </oc>
    <nc r="E87">
      <v>15299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8" sId="13">
    <oc r="F7">
      <f>165*3.23</f>
    </oc>
    <nc r="F7">
      <f>146*3.23</f>
    </nc>
  </rcc>
  <rcc rId="23889" sId="13">
    <oc r="F8">
      <f>165*4.33</f>
    </oc>
    <nc r="F8">
      <f>146*4.33</f>
    </nc>
  </rcc>
  <rcc rId="23890" sId="13">
    <oc r="E5">
      <f>487.35+34.01</f>
    </oc>
    <nc r="E5">
      <f>344.62+25.08</f>
    </nc>
  </rcc>
  <rcc rId="23891" sId="13">
    <oc r="G5">
      <v>411.27</v>
    </oc>
    <nc r="G5">
      <v>408.38</v>
    </nc>
  </rcc>
  <rcc rId="23892" sId="13">
    <oc r="E7">
      <f>1831-F7</f>
    </oc>
    <nc r="E7">
      <f>1602-F7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03" sId="13">
    <oc r="G5">
      <v>408.38</v>
    </oc>
    <nc r="G5">
      <v>392.37</v>
    </nc>
  </rcc>
  <rcc rId="23904" sId="13">
    <oc r="E5">
      <f>344.62+25.08</f>
    </oc>
    <nc r="E5">
      <f>360.63+25.08</f>
    </nc>
  </rcc>
  <rcc rId="23905" sId="13" numFmtId="4">
    <oc r="E8">
      <v>2040</v>
    </oc>
    <nc r="E8">
      <v>1770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16" sId="13" numFmtId="4">
    <oc r="D8">
      <v>259144</v>
    </oc>
    <nc r="D8">
      <v>259080</v>
    </nc>
  </rcc>
  <rcc rId="23917" sId="13" numFmtId="4">
    <oc r="E8">
      <v>1770</v>
    </oc>
    <nc r="E8">
      <v>1710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28" sId="1">
    <oc r="A2" t="inlineStr">
      <is>
        <t>по потреблению электроэнергии за период с  24.01.2023г. по  20.02.2023г.</t>
      </is>
    </oc>
    <nc r="A2" t="inlineStr">
      <is>
        <t>по потреблению электроэнергии за период с  21.02.2023г. по  21.03.2023г.</t>
      </is>
    </nc>
  </rcc>
  <rcc rId="23929" sId="1">
    <oc r="C8">
      <v>6730</v>
    </oc>
    <nc r="C8">
      <v>6795</v>
    </nc>
  </rcc>
  <rcc rId="23930" sId="1">
    <oc r="C9">
      <v>2786</v>
    </oc>
    <nc r="C9">
      <v>2822</v>
    </nc>
  </rcc>
  <rcc rId="23931" sId="1">
    <oc r="C10">
      <v>13640</v>
    </oc>
    <nc r="C10">
      <v>13830</v>
    </nc>
  </rcc>
  <rcc rId="23932" sId="1">
    <oc r="C11">
      <v>17894</v>
    </oc>
    <nc r="C11">
      <v>18176</v>
    </nc>
  </rcc>
  <rcc rId="23933" sId="1">
    <oc r="C12">
      <v>7269</v>
    </oc>
    <nc r="C12">
      <v>7372</v>
    </nc>
  </rcc>
  <rcc rId="23934" sId="1">
    <oc r="D8">
      <v>6795</v>
    </oc>
    <nc r="D8"/>
  </rcc>
  <rcc rId="23935" sId="1">
    <oc r="D9">
      <v>2822</v>
    </oc>
    <nc r="D9"/>
  </rcc>
  <rcc rId="23936" sId="1">
    <oc r="D10">
      <v>13830</v>
    </oc>
    <nc r="D10"/>
  </rcc>
  <rcc rId="23937" sId="1">
    <oc r="D11">
      <v>18176</v>
    </oc>
    <nc r="D11"/>
  </rcc>
  <rcc rId="23938" sId="1">
    <oc r="D12">
      <v>7372</v>
    </oc>
    <nc r="D12"/>
  </rcc>
  <rcc rId="23939" sId="1">
    <oc r="C14">
      <v>6636</v>
    </oc>
    <nc r="C14">
      <v>6701</v>
    </nc>
  </rcc>
  <rcc rId="23940" sId="1">
    <oc r="C15">
      <v>4782</v>
    </oc>
    <nc r="C15">
      <v>4839</v>
    </nc>
  </rcc>
  <rcc rId="23941" sId="1">
    <oc r="C16">
      <v>3939</v>
    </oc>
    <nc r="C16">
      <v>4010</v>
    </nc>
  </rcc>
  <rcc rId="23942" sId="1">
    <oc r="C17">
      <v>7076</v>
    </oc>
    <nc r="C17">
      <v>7207</v>
    </nc>
  </rcc>
  <rcc rId="23943" sId="1">
    <oc r="C18">
      <v>5852</v>
    </oc>
    <nc r="C18">
      <v>5878</v>
    </nc>
  </rcc>
  <rcc rId="23944" sId="1">
    <oc r="D14">
      <v>6701</v>
    </oc>
    <nc r="D14"/>
  </rcc>
  <rcc rId="23945" sId="1">
    <oc r="D15">
      <v>4839</v>
    </oc>
    <nc r="D15"/>
  </rcc>
  <rcc rId="23946" sId="1">
    <oc r="D16">
      <v>4010</v>
    </oc>
    <nc r="D16"/>
  </rcc>
  <rcc rId="23947" sId="1">
    <oc r="D17">
      <v>7207</v>
    </oc>
    <nc r="D17"/>
  </rcc>
  <rcc rId="23948" sId="1">
    <oc r="D18">
      <v>5878</v>
    </oc>
    <nc r="D18"/>
  </rcc>
  <rcc rId="23949" sId="1">
    <oc r="C20">
      <v>11275</v>
    </oc>
    <nc r="C20">
      <v>11404</v>
    </nc>
  </rcc>
  <rcc rId="23950" sId="1">
    <oc r="C21">
      <v>3141</v>
    </oc>
    <nc r="C21">
      <v>3178</v>
    </nc>
  </rcc>
  <rcc rId="23951" sId="1">
    <oc r="C22">
      <v>9725</v>
    </oc>
    <nc r="C22">
      <v>9891</v>
    </nc>
  </rcc>
  <rcc rId="23952" sId="1">
    <oc r="C23">
      <v>11888</v>
    </oc>
    <nc r="C23">
      <v>12086</v>
    </nc>
  </rcc>
  <rcc rId="23953" sId="1">
    <oc r="C24">
      <v>12776</v>
    </oc>
    <nc r="C24">
      <v>12936</v>
    </nc>
  </rcc>
  <rcc rId="23954" sId="1">
    <oc r="D20">
      <v>11404</v>
    </oc>
    <nc r="D20"/>
  </rcc>
  <rcc rId="23955" sId="1">
    <oc r="D21">
      <v>3178</v>
    </oc>
    <nc r="D21"/>
  </rcc>
  <rcc rId="23956" sId="1">
    <oc r="D22">
      <v>9891</v>
    </oc>
    <nc r="D22"/>
  </rcc>
  <rcc rId="23957" sId="1">
    <oc r="D23">
      <v>12086</v>
    </oc>
    <nc r="D23"/>
  </rcc>
  <rcc rId="23958" sId="1">
    <oc r="D24">
      <v>12936</v>
    </oc>
    <nc r="D24"/>
  </rcc>
  <rcc rId="23959" sId="1">
    <oc r="C40">
      <v>3842</v>
    </oc>
    <nc r="C40">
      <v>3893</v>
    </nc>
  </rcc>
  <rcc rId="23960" sId="1">
    <oc r="C41">
      <v>3593</v>
    </oc>
    <nc r="C41">
      <v>3649</v>
    </nc>
  </rcc>
  <rcc rId="23961" sId="1">
    <oc r="C43">
      <v>18416</v>
    </oc>
    <nc r="C43">
      <v>18539</v>
    </nc>
  </rcc>
  <rcc rId="23962" sId="1">
    <oc r="C44">
      <v>12503</v>
    </oc>
    <nc r="C44">
      <v>13144</v>
    </nc>
  </rcc>
  <rfmt sheetId="1" sqref="C45" start="0" length="0">
    <dxf/>
  </rfmt>
  <rcc rId="23963" sId="1">
    <oc r="C46">
      <v>14610</v>
    </oc>
    <nc r="C46">
      <v>14743</v>
    </nc>
  </rcc>
  <rcc rId="23964" sId="1">
    <oc r="C47">
      <v>2394</v>
    </oc>
    <nc r="C47">
      <v>2425</v>
    </nc>
  </rcc>
  <rcc rId="23965" sId="1">
    <oc r="C48">
      <v>26481</v>
    </oc>
    <nc r="C48">
      <v>26864</v>
    </nc>
  </rcc>
  <rcc rId="23966" sId="1">
    <oc r="C49">
      <v>21954</v>
    </oc>
    <nc r="C49">
      <v>22252</v>
    </nc>
  </rcc>
  <rcc rId="23967" sId="1">
    <oc r="C50">
      <v>9957</v>
    </oc>
    <nc r="C50">
      <v>10095</v>
    </nc>
  </rcc>
  <rcc rId="23968" sId="1">
    <oc r="D40">
      <v>3893</v>
    </oc>
    <nc r="D40"/>
  </rcc>
  <rcc rId="23969" sId="1">
    <oc r="D41">
      <v>3649</v>
    </oc>
    <nc r="D41"/>
  </rcc>
  <rcc rId="23970" sId="1">
    <oc r="D43">
      <v>18539</v>
    </oc>
    <nc r="D43"/>
  </rcc>
  <rcc rId="23971" sId="1">
    <oc r="D44">
      <v>13144</v>
    </oc>
    <nc r="D44"/>
  </rcc>
  <rcc rId="23972" sId="1">
    <oc r="D46">
      <v>14743</v>
    </oc>
    <nc r="D46"/>
  </rcc>
  <rcc rId="23973" sId="1">
    <oc r="D47">
      <v>2425</v>
    </oc>
    <nc r="D47"/>
  </rcc>
  <rcc rId="23974" sId="1">
    <oc r="D48">
      <v>26864</v>
    </oc>
    <nc r="D48"/>
  </rcc>
  <rcc rId="23975" sId="1">
    <oc r="D49">
      <v>22252</v>
    </oc>
    <nc r="D49"/>
  </rcc>
  <rcc rId="23976" sId="1">
    <oc r="D50">
      <v>10095</v>
    </oc>
    <nc r="D50"/>
  </rcc>
  <rcc rId="23977" sId="1">
    <oc r="C56">
      <v>11689</v>
    </oc>
    <nc r="C56">
      <v>11846</v>
    </nc>
  </rcc>
  <rcc rId="23978" sId="1">
    <oc r="C57">
      <v>6761</v>
    </oc>
    <nc r="C57">
      <v>6881</v>
    </nc>
  </rcc>
  <rcc rId="23979" sId="1">
    <oc r="C58">
      <v>1356</v>
    </oc>
    <nc r="C58">
      <v>1372</v>
    </nc>
  </rcc>
  <rcc rId="23980" sId="1">
    <oc r="D56">
      <v>11846</v>
    </oc>
    <nc r="D56"/>
  </rcc>
  <rcc rId="23981" sId="1">
    <oc r="D57">
      <v>6881</v>
    </oc>
    <nc r="D57"/>
  </rcc>
  <rcc rId="23982" sId="1">
    <oc r="D58">
      <v>1372</v>
    </oc>
    <nc r="D58"/>
  </rcc>
  <rcc rId="23983" sId="2">
    <oc r="E2" t="inlineStr">
      <is>
        <t>Февраль</t>
      </is>
    </oc>
    <nc r="E2" t="inlineStr">
      <is>
        <t>Март</t>
      </is>
    </nc>
  </rcc>
  <rcc rId="23984" sId="2">
    <oc r="D6">
      <v>950</v>
    </oc>
    <nc r="D6">
      <v>995</v>
    </nc>
  </rcc>
  <rcc rId="23985" sId="2">
    <oc r="D7">
      <v>22340</v>
    </oc>
    <nc r="D7">
      <v>22460</v>
    </nc>
  </rcc>
  <rcc rId="23986" sId="2">
    <oc r="D8">
      <v>19410</v>
    </oc>
    <nc r="D8">
      <v>19520</v>
    </nc>
  </rcc>
  <rcc rId="23987" sId="2">
    <oc r="D9">
      <v>23290</v>
    </oc>
    <nc r="D9">
      <v>23345</v>
    </nc>
  </rcc>
  <rcc rId="23988" sId="2">
    <oc r="D10">
      <v>108240</v>
    </oc>
    <nc r="D10">
      <v>108975</v>
    </nc>
  </rcc>
  <rcc rId="23989" sId="2">
    <oc r="D11">
      <v>26115</v>
    </oc>
    <nc r="D11">
      <v>26230</v>
    </nc>
  </rcc>
  <rcc rId="23990" sId="2">
    <oc r="D12">
      <v>19820</v>
    </oc>
    <nc r="D12">
      <v>19910</v>
    </nc>
  </rcc>
  <rcc rId="23991" sId="2">
    <oc r="D13">
      <v>27700</v>
    </oc>
    <nc r="D13">
      <v>28195</v>
    </nc>
  </rcc>
  <rcc rId="23992" sId="2">
    <oc r="D14">
      <v>20425</v>
    </oc>
    <nc r="D14">
      <v>20585</v>
    </nc>
  </rcc>
  <rcc rId="23993" sId="2">
    <oc r="D15">
      <v>38655</v>
    </oc>
    <nc r="D15">
      <v>38885</v>
    </nc>
  </rcc>
  <rcc rId="23994" sId="2">
    <oc r="D16">
      <v>43230</v>
    </oc>
    <nc r="D16">
      <v>43270</v>
    </nc>
  </rcc>
  <rcc rId="23995" sId="2">
    <oc r="D17">
      <v>31985</v>
    </oc>
    <nc r="D17">
      <v>32245</v>
    </nc>
  </rcc>
  <rcc rId="23996" sId="2">
    <oc r="D18">
      <v>15405</v>
    </oc>
    <nc r="D18">
      <v>15590</v>
    </nc>
  </rcc>
  <rcc rId="23997" sId="2">
    <oc r="D19">
      <v>2265</v>
    </oc>
    <nc r="D19">
      <v>2330</v>
    </nc>
  </rcc>
  <rcc rId="23998" sId="2">
    <oc r="D20">
      <v>1950</v>
    </oc>
    <nc r="D20">
      <v>2060</v>
    </nc>
  </rcc>
  <rcc rId="23999" sId="2">
    <oc r="D21">
      <v>26025</v>
    </oc>
    <nc r="D21">
      <v>26400</v>
    </nc>
  </rcc>
  <rcc rId="24000" sId="2">
    <oc r="D22">
      <v>6235</v>
    </oc>
    <nc r="D22">
      <v>6385</v>
    </nc>
  </rcc>
  <rcc rId="24001" sId="2">
    <oc r="D23">
      <v>185</v>
    </oc>
    <nc r="D23">
      <v>305</v>
    </nc>
  </rcc>
  <rcc rId="24002" sId="2">
    <oc r="D24">
      <v>6980</v>
    </oc>
    <nc r="D24">
      <v>7185</v>
    </nc>
  </rcc>
  <rcc rId="24003" sId="2">
    <oc r="D25">
      <v>13510</v>
    </oc>
    <nc r="D25">
      <v>13660</v>
    </nc>
  </rcc>
  <rcc rId="24004" sId="2">
    <oc r="D26">
      <v>12085</v>
    </oc>
    <nc r="D26">
      <v>12260</v>
    </nc>
  </rcc>
  <rcc rId="24005" sId="2">
    <oc r="D27">
      <v>48920</v>
    </oc>
    <nc r="D27">
      <v>49080</v>
    </nc>
  </rcc>
  <rcc rId="24006" sId="2">
    <oc r="D28">
      <v>11455</v>
    </oc>
    <nc r="D28">
      <v>11570</v>
    </nc>
  </rcc>
  <rcc rId="24007" sId="2">
    <oc r="D29">
      <v>57070</v>
    </oc>
    <nc r="D29">
      <v>58865</v>
    </nc>
  </rcc>
  <rcc rId="24008" sId="2">
    <oc r="D30">
      <v>7195</v>
    </oc>
    <nc r="D30">
      <v>7385</v>
    </nc>
  </rcc>
  <rcc rId="24009" sId="2">
    <oc r="D31">
      <v>2265</v>
    </oc>
    <nc r="D31">
      <v>2305</v>
    </nc>
  </rcc>
  <rcc rId="24010" sId="2">
    <oc r="D32">
      <v>24695</v>
    </oc>
    <nc r="D32">
      <v>24815</v>
    </nc>
  </rcc>
  <rfmt sheetId="2" sqref="D33" start="0" length="0">
    <dxf>
      <fill>
        <patternFill patternType="solid">
          <bgColor theme="0"/>
        </patternFill>
      </fill>
    </dxf>
  </rfmt>
  <rcc rId="24011" sId="2">
    <oc r="D34">
      <v>45690</v>
    </oc>
    <nc r="D34">
      <v>46035</v>
    </nc>
  </rcc>
  <rcc rId="24012" sId="2">
    <oc r="D35">
      <v>55250</v>
    </oc>
    <nc r="D35">
      <v>55415</v>
    </nc>
  </rcc>
  <rcc rId="24013" sId="2">
    <oc r="D36">
      <v>13345</v>
    </oc>
    <nc r="D36">
      <v>13485</v>
    </nc>
  </rcc>
  <rcc rId="24014" sId="2">
    <oc r="D37">
      <v>34455</v>
    </oc>
    <nc r="D37">
      <v>34715</v>
    </nc>
  </rcc>
  <rcc rId="24015" sId="2">
    <oc r="D38">
      <v>39070</v>
    </oc>
    <nc r="D38">
      <v>39575</v>
    </nc>
  </rcc>
  <rcc rId="24016" sId="2">
    <oc r="D39">
      <v>29630</v>
    </oc>
    <nc r="D39">
      <v>29905</v>
    </nc>
  </rcc>
  <rcc rId="24017" sId="2">
    <oc r="D40">
      <v>28270</v>
    </oc>
    <nc r="D40">
      <v>28490</v>
    </nc>
  </rcc>
  <rcc rId="24018" sId="2">
    <oc r="D41">
      <v>29655</v>
    </oc>
    <nc r="D41">
      <v>29905</v>
    </nc>
  </rcc>
  <rcc rId="24019" sId="2">
    <oc r="D42">
      <v>30560</v>
    </oc>
    <nc r="D42">
      <v>30735</v>
    </nc>
  </rcc>
  <rcc rId="24020" sId="2">
    <oc r="D43">
      <v>5300</v>
    </oc>
    <nc r="D43">
      <v>5435</v>
    </nc>
  </rcc>
  <rcc rId="24021" sId="2">
    <oc r="D44">
      <v>32130</v>
    </oc>
    <nc r="D44">
      <v>32425</v>
    </nc>
  </rcc>
  <rcc rId="24022" sId="2">
    <oc r="D45">
      <v>21155</v>
    </oc>
    <nc r="D45">
      <v>21550</v>
    </nc>
  </rcc>
  <rcc rId="24023" sId="2">
    <oc r="D46">
      <v>40335</v>
    </oc>
    <nc r="D46">
      <v>40690</v>
    </nc>
  </rcc>
  <rcc rId="24024" sId="2">
    <oc r="D47">
      <v>51120</v>
    </oc>
    <nc r="D47">
      <v>51400</v>
    </nc>
  </rcc>
  <rcc rId="24025" sId="2">
    <oc r="D48">
      <v>41200</v>
    </oc>
    <nc r="D48">
      <v>41335</v>
    </nc>
  </rcc>
  <rcc rId="24026" sId="2">
    <oc r="D49">
      <v>87835</v>
    </oc>
    <nc r="D49">
      <v>88110</v>
    </nc>
  </rcc>
  <rcc rId="24027" sId="2">
    <oc r="D50">
      <v>74240</v>
    </oc>
    <nc r="D50">
      <v>74955</v>
    </nc>
  </rcc>
  <rcc rId="24028" sId="2">
    <oc r="D51">
      <v>8910</v>
    </oc>
    <nc r="D51">
      <v>9050</v>
    </nc>
  </rcc>
  <rcc rId="24029" sId="2">
    <oc r="D52">
      <v>10815</v>
    </oc>
    <nc r="D52">
      <v>10925</v>
    </nc>
  </rcc>
  <rcc rId="24030" sId="2">
    <oc r="D53">
      <v>19505</v>
    </oc>
    <nc r="D53">
      <v>19780</v>
    </nc>
  </rcc>
  <rcc rId="24031" sId="2">
    <oc r="D54">
      <v>10570</v>
    </oc>
    <nc r="D54">
      <v>10690</v>
    </nc>
  </rcc>
  <rcc rId="24032" sId="2">
    <oc r="D55">
      <v>44215</v>
    </oc>
    <nc r="D55">
      <v>44335</v>
    </nc>
  </rcc>
  <rcc rId="24033" sId="2">
    <oc r="D56">
      <v>10560</v>
    </oc>
    <nc r="D56">
      <v>10670</v>
    </nc>
  </rcc>
  <rcc rId="24034" sId="2">
    <oc r="D58">
      <v>22470</v>
    </oc>
    <nc r="D58">
      <v>22640</v>
    </nc>
  </rcc>
  <rcc rId="24035" sId="2">
    <oc r="D59">
      <v>21980</v>
    </oc>
    <nc r="D59">
      <v>22185</v>
    </nc>
  </rcc>
  <rcc rId="24036" sId="2">
    <oc r="D60">
      <v>12555</v>
    </oc>
    <nc r="D60">
      <v>12690</v>
    </nc>
  </rcc>
  <rcc rId="24037" sId="2">
    <oc r="D61">
      <v>69555</v>
    </oc>
    <nc r="D61">
      <v>69750</v>
    </nc>
  </rcc>
  <rcc rId="24038" sId="2">
    <oc r="D62">
      <v>13140</v>
    </oc>
    <nc r="D62">
      <v>13380</v>
    </nc>
  </rcc>
  <rcc rId="24039" sId="2">
    <oc r="D63">
      <v>2105</v>
    </oc>
    <nc r="D63">
      <v>2110</v>
    </nc>
  </rcc>
  <rcc rId="24040" sId="2">
    <oc r="D64">
      <v>19880</v>
    </oc>
    <nc r="D64">
      <v>19990</v>
    </nc>
  </rcc>
  <rcc rId="24041" sId="2">
    <oc r="D65">
      <v>63065</v>
    </oc>
    <nc r="D65">
      <v>63640</v>
    </nc>
  </rcc>
  <rcc rId="24042" sId="2">
    <oc r="D66">
      <v>29295</v>
    </oc>
    <nc r="D66">
      <v>29345</v>
    </nc>
  </rcc>
  <rcc rId="24043" sId="2">
    <oc r="D67">
      <v>7335</v>
    </oc>
    <nc r="D67">
      <v>7420</v>
    </nc>
  </rcc>
  <rcc rId="24044" sId="2">
    <oc r="D68">
      <v>25750</v>
    </oc>
    <nc r="D68">
      <v>25970</v>
    </nc>
  </rcc>
  <rcc rId="24045" sId="2">
    <oc r="D69">
      <v>53880</v>
    </oc>
    <nc r="D69">
      <v>54200</v>
    </nc>
  </rcc>
  <rcc rId="24046" sId="2">
    <oc r="D70">
      <v>84960</v>
    </oc>
    <nc r="D70">
      <v>85265</v>
    </nc>
  </rcc>
  <rcc rId="24047" sId="2">
    <oc r="D71">
      <v>36090</v>
    </oc>
    <nc r="D71">
      <v>36230</v>
    </nc>
  </rcc>
  <rcc rId="24048" sId="2">
    <oc r="D72">
      <v>5075</v>
    </oc>
    <nc r="D72">
      <v>5255</v>
    </nc>
  </rcc>
  <rcc rId="24049" sId="2">
    <oc r="D73">
      <v>53655</v>
    </oc>
    <nc r="D73">
      <v>54295</v>
    </nc>
  </rcc>
  <rcc rId="24050" sId="2">
    <oc r="D74">
      <v>9170</v>
    </oc>
    <nc r="D74">
      <v>9210</v>
    </nc>
  </rcc>
  <rcc rId="24051" sId="2">
    <oc r="D76">
      <v>25325</v>
    </oc>
    <nc r="D76">
      <v>25465</v>
    </nc>
  </rcc>
  <rcc rId="24052" sId="2">
    <oc r="D77">
      <v>16770</v>
    </oc>
    <nc r="D77">
      <v>17090</v>
    </nc>
  </rcc>
  <rcc rId="24053" sId="2">
    <oc r="D78">
      <v>35170</v>
    </oc>
    <nc r="D78">
      <v>35460</v>
    </nc>
  </rcc>
  <rcc rId="24054" sId="2">
    <oc r="D79">
      <v>7195</v>
    </oc>
    <nc r="D79">
      <v>7325</v>
    </nc>
  </rcc>
  <rcc rId="24055" sId="2">
    <oc r="D80">
      <v>27770</v>
    </oc>
    <nc r="D80">
      <v>27870</v>
    </nc>
  </rcc>
  <rcc rId="24056" sId="2">
    <oc r="D81">
      <v>9470</v>
    </oc>
    <nc r="D81">
      <v>9640</v>
    </nc>
  </rcc>
  <rcc rId="24057" sId="2">
    <oc r="D83">
      <v>7220</v>
    </oc>
    <nc r="D83">
      <v>7335</v>
    </nc>
  </rcc>
  <rcc rId="24058" sId="2">
    <oc r="D84">
      <v>11560</v>
    </oc>
    <nc r="D84">
      <v>11680</v>
    </nc>
  </rcc>
  <rcc rId="24059" sId="2">
    <oc r="D85">
      <v>8855</v>
    </oc>
    <nc r="D85">
      <v>9000</v>
    </nc>
  </rcc>
  <rcc rId="24060" sId="2">
    <oc r="D86">
      <v>35060</v>
    </oc>
    <nc r="D86">
      <v>35615</v>
    </nc>
  </rcc>
  <rcc rId="24061" sId="2">
    <oc r="D87">
      <v>35040</v>
    </oc>
    <nc r="D87">
      <v>35165</v>
    </nc>
  </rcc>
  <rcc rId="24062" sId="2">
    <oc r="D88">
      <v>18500</v>
    </oc>
    <nc r="D88">
      <v>18585</v>
    </nc>
  </rcc>
  <rcc rId="24063" sId="2">
    <oc r="D89">
      <v>67005</v>
    </oc>
    <nc r="D89">
      <v>67195</v>
    </nc>
  </rcc>
  <rcc rId="24064" sId="2">
    <oc r="D90">
      <v>59445</v>
    </oc>
    <nc r="D90">
      <v>59675</v>
    </nc>
  </rcc>
  <rcc rId="24065" sId="2">
    <oc r="D91">
      <v>12375</v>
    </oc>
    <nc r="D91">
      <v>12580</v>
    </nc>
  </rcc>
  <rcc rId="24066" sId="2">
    <oc r="D92">
      <v>11910</v>
    </oc>
    <nc r="D92">
      <v>12060</v>
    </nc>
  </rcc>
  <rcc rId="24067" sId="2">
    <oc r="D94">
      <v>35385</v>
    </oc>
    <nc r="D94">
      <v>35660</v>
    </nc>
  </rcc>
  <rcc rId="24068" sId="2">
    <oc r="D95">
      <v>13450</v>
    </oc>
    <nc r="D95">
      <v>13655</v>
    </nc>
  </rcc>
  <rcc rId="24069" sId="2">
    <oc r="D96">
      <v>40655</v>
    </oc>
    <nc r="D96">
      <v>40810</v>
    </nc>
  </rcc>
  <rcc rId="24070" sId="2">
    <oc r="D97">
      <v>24270</v>
    </oc>
    <nc r="D97">
      <v>24370</v>
    </nc>
  </rcc>
  <rcc rId="24071" sId="2">
    <oc r="D98">
      <v>9305</v>
    </oc>
    <nc r="D98">
      <v>9520</v>
    </nc>
  </rcc>
  <rcc rId="24072" sId="2">
    <oc r="D99">
      <v>12145</v>
    </oc>
    <nc r="D99">
      <v>12235</v>
    </nc>
  </rcc>
  <rcc rId="24073" sId="2">
    <oc r="D100">
      <v>4455</v>
    </oc>
    <nc r="D100">
      <v>4620</v>
    </nc>
  </rcc>
  <rcc rId="24074" sId="2">
    <oc r="D101">
      <v>12765</v>
    </oc>
    <nc r="D101">
      <v>12950</v>
    </nc>
  </rcc>
  <rcc rId="24075" sId="2">
    <oc r="D102">
      <v>51170</v>
    </oc>
    <nc r="D102">
      <v>51425</v>
    </nc>
  </rcc>
  <rcc rId="24076" sId="2">
    <oc r="D103">
      <v>6175</v>
    </oc>
    <nc r="D103">
      <v>6240</v>
    </nc>
  </rcc>
  <rcc rId="24077" sId="2">
    <oc r="D104">
      <v>21270</v>
    </oc>
    <nc r="D104">
      <v>21470</v>
    </nc>
  </rcc>
  <rcc rId="24078" sId="2">
    <oc r="D105">
      <v>20465</v>
    </oc>
    <nc r="D105">
      <v>20525</v>
    </nc>
  </rcc>
  <rcc rId="24079" sId="2">
    <oc r="D106">
      <v>88430</v>
    </oc>
    <nc r="D106">
      <v>88915</v>
    </nc>
  </rcc>
  <rcc rId="24080" sId="2">
    <oc r="D108">
      <v>29140</v>
    </oc>
    <nc r="D108">
      <v>29440</v>
    </nc>
  </rcc>
  <rcc rId="24081" sId="2">
    <oc r="D109">
      <v>19120</v>
    </oc>
    <nc r="D109">
      <v>19470</v>
    </nc>
  </rcc>
  <rcc rId="24082" sId="2">
    <oc r="D110">
      <v>9075</v>
    </oc>
    <nc r="D110">
      <v>9365</v>
    </nc>
  </rcc>
  <rcc rId="24083" sId="2">
    <oc r="D111">
      <v>23285</v>
    </oc>
    <nc r="D111">
      <v>23405</v>
    </nc>
  </rcc>
  <rcc rId="24084" sId="2">
    <oc r="D113">
      <v>55525</v>
    </oc>
    <nc r="D113">
      <v>55715</v>
    </nc>
  </rcc>
  <rcc rId="24085" sId="2">
    <oc r="D114">
      <v>14960</v>
    </oc>
    <nc r="D114">
      <v>15095</v>
    </nc>
  </rcc>
  <rcc rId="24086" sId="2">
    <oc r="D115">
      <v>47610</v>
    </oc>
    <nc r="D115">
      <v>47760</v>
    </nc>
  </rcc>
  <rcc rId="24087" sId="2">
    <oc r="D116">
      <v>20090</v>
    </oc>
    <nc r="D116">
      <v>20235</v>
    </nc>
  </rcc>
  <rcc rId="24088" sId="2">
    <oc r="D117">
      <v>7730</v>
    </oc>
    <nc r="D117">
      <v>7840</v>
    </nc>
  </rcc>
  <rcc rId="24089" sId="2">
    <oc r="E6">
      <v>995</v>
    </oc>
    <nc r="E6"/>
  </rcc>
  <rcc rId="24090" sId="2">
    <oc r="E7">
      <v>22460</v>
    </oc>
    <nc r="E7"/>
  </rcc>
  <rcc rId="24091" sId="2">
    <oc r="E8">
      <v>19520</v>
    </oc>
    <nc r="E8"/>
  </rcc>
  <rcc rId="24092" sId="2">
    <oc r="E9">
      <v>23345</v>
    </oc>
    <nc r="E9"/>
  </rcc>
  <rcc rId="24093" sId="2">
    <oc r="E10">
      <v>108975</v>
    </oc>
    <nc r="E10"/>
  </rcc>
  <rcc rId="24094" sId="2">
    <oc r="E11">
      <v>26230</v>
    </oc>
    <nc r="E11"/>
  </rcc>
  <rcc rId="24095" sId="2">
    <oc r="E12">
      <v>19910</v>
    </oc>
    <nc r="E12"/>
  </rcc>
  <rcc rId="24096" sId="2">
    <oc r="E13">
      <v>28195</v>
    </oc>
    <nc r="E13"/>
  </rcc>
  <rcc rId="24097" sId="2">
    <oc r="E14">
      <v>20585</v>
    </oc>
    <nc r="E14"/>
  </rcc>
  <rcc rId="24098" sId="2">
    <oc r="E15">
      <v>38885</v>
    </oc>
    <nc r="E15"/>
  </rcc>
  <rcc rId="24099" sId="2">
    <oc r="E16">
      <v>43270</v>
    </oc>
    <nc r="E16"/>
  </rcc>
  <rcc rId="24100" sId="2">
    <oc r="E17">
      <v>32245</v>
    </oc>
    <nc r="E17"/>
  </rcc>
  <rcc rId="24101" sId="2">
    <oc r="E18">
      <v>15590</v>
    </oc>
    <nc r="E18"/>
  </rcc>
  <rcc rId="24102" sId="2">
    <oc r="E19">
      <v>2330</v>
    </oc>
    <nc r="E19"/>
  </rcc>
  <rcc rId="24103" sId="2">
    <oc r="E20">
      <v>2060</v>
    </oc>
    <nc r="E20"/>
  </rcc>
  <rcc rId="24104" sId="2">
    <oc r="E21">
      <v>26400</v>
    </oc>
    <nc r="E21"/>
  </rcc>
  <rcc rId="24105" sId="2">
    <oc r="E22">
      <v>6385</v>
    </oc>
    <nc r="E22"/>
  </rcc>
  <rcc rId="24106" sId="2">
    <oc r="E23">
      <v>305</v>
    </oc>
    <nc r="E23"/>
  </rcc>
  <rcc rId="24107" sId="2">
    <oc r="E24">
      <v>7185</v>
    </oc>
    <nc r="E24"/>
  </rcc>
  <rcc rId="24108" sId="2">
    <oc r="E25">
      <v>13660</v>
    </oc>
    <nc r="E25"/>
  </rcc>
  <rcc rId="24109" sId="2">
    <oc r="E26">
      <v>12260</v>
    </oc>
    <nc r="E26"/>
  </rcc>
  <rcc rId="24110" sId="2">
    <oc r="E27">
      <v>49080</v>
    </oc>
    <nc r="E27"/>
  </rcc>
  <rcc rId="24111" sId="2">
    <oc r="E28">
      <v>11570</v>
    </oc>
    <nc r="E28"/>
  </rcc>
  <rcc rId="24112" sId="2">
    <oc r="E29">
      <v>58865</v>
    </oc>
    <nc r="E29"/>
  </rcc>
  <rcc rId="24113" sId="2">
    <oc r="E30">
      <v>7385</v>
    </oc>
    <nc r="E30"/>
  </rcc>
  <rcc rId="24114" sId="2">
    <oc r="E31">
      <v>2305</v>
    </oc>
    <nc r="E31"/>
  </rcc>
  <rcc rId="24115" sId="2">
    <oc r="E32">
      <v>24815</v>
    </oc>
    <nc r="E32"/>
  </rcc>
  <rcc rId="24116" sId="2">
    <oc r="E34">
      <v>46035</v>
    </oc>
    <nc r="E34"/>
  </rcc>
  <rcc rId="24117" sId="2">
    <oc r="E35">
      <v>55415</v>
    </oc>
    <nc r="E35"/>
  </rcc>
  <rcc rId="24118" sId="2">
    <oc r="E36">
      <v>13485</v>
    </oc>
    <nc r="E36"/>
  </rcc>
  <rcc rId="24119" sId="2">
    <oc r="E37">
      <v>34715</v>
    </oc>
    <nc r="E37"/>
  </rcc>
  <rcc rId="24120" sId="2">
    <oc r="E38">
      <v>39575</v>
    </oc>
    <nc r="E38"/>
  </rcc>
  <rcc rId="24121" sId="2">
    <oc r="E39">
      <v>29905</v>
    </oc>
    <nc r="E39"/>
  </rcc>
  <rcc rId="24122" sId="2">
    <oc r="E40">
      <v>28490</v>
    </oc>
    <nc r="E40"/>
  </rcc>
  <rcc rId="24123" sId="2">
    <oc r="E41">
      <v>29905</v>
    </oc>
    <nc r="E41"/>
  </rcc>
  <rcc rId="24124" sId="2">
    <oc r="E42">
      <v>30735</v>
    </oc>
    <nc r="E42"/>
  </rcc>
  <rcc rId="24125" sId="2">
    <oc r="E43">
      <v>5435</v>
    </oc>
    <nc r="E43"/>
  </rcc>
  <rcc rId="24126" sId="2">
    <oc r="E44">
      <v>32425</v>
    </oc>
    <nc r="E44"/>
  </rcc>
  <rcc rId="24127" sId="2">
    <oc r="E45">
      <v>21550</v>
    </oc>
    <nc r="E45"/>
  </rcc>
  <rcc rId="24128" sId="2">
    <oc r="E46">
      <v>40690</v>
    </oc>
    <nc r="E46"/>
  </rcc>
  <rcc rId="24129" sId="2">
    <oc r="E47">
      <v>51400</v>
    </oc>
    <nc r="E47"/>
  </rcc>
  <rcc rId="24130" sId="2">
    <oc r="E48">
      <v>41335</v>
    </oc>
    <nc r="E48"/>
  </rcc>
  <rcc rId="24131" sId="2">
    <oc r="E49">
      <v>88110</v>
    </oc>
    <nc r="E49"/>
  </rcc>
  <rcc rId="24132" sId="2">
    <oc r="E50">
      <v>74955</v>
    </oc>
    <nc r="E50"/>
  </rcc>
  <rcc rId="24133" sId="2">
    <oc r="E51">
      <v>9050</v>
    </oc>
    <nc r="E51"/>
  </rcc>
  <rcc rId="24134" sId="2">
    <oc r="E52">
      <v>10925</v>
    </oc>
    <nc r="E52"/>
  </rcc>
  <rcc rId="24135" sId="2">
    <oc r="E53">
      <v>19780</v>
    </oc>
    <nc r="E53"/>
  </rcc>
  <rcc rId="24136" sId="2">
    <oc r="E54">
      <v>10690</v>
    </oc>
    <nc r="E54"/>
  </rcc>
  <rcc rId="24137" sId="2">
    <oc r="E55">
      <v>44335</v>
    </oc>
    <nc r="E55"/>
  </rcc>
  <rcc rId="24138" sId="2">
    <oc r="E56">
      <v>10670</v>
    </oc>
    <nc r="E56"/>
  </rcc>
  <rcc rId="24139" sId="2">
    <oc r="E57">
      <v>83670</v>
    </oc>
    <nc r="E57"/>
  </rcc>
  <rcc rId="24140" sId="2">
    <oc r="E58">
      <v>22640</v>
    </oc>
    <nc r="E58"/>
  </rcc>
  <rcc rId="24141" sId="2">
    <oc r="E59">
      <v>22185</v>
    </oc>
    <nc r="E59"/>
  </rcc>
  <rcc rId="24142" sId="2">
    <oc r="E60">
      <v>12690</v>
    </oc>
    <nc r="E60"/>
  </rcc>
  <rcc rId="24143" sId="2">
    <oc r="E61">
      <v>69750</v>
    </oc>
    <nc r="E61"/>
  </rcc>
  <rcc rId="24144" sId="2">
    <oc r="E62">
      <v>13380</v>
    </oc>
    <nc r="E62"/>
  </rcc>
  <rcc rId="24145" sId="2">
    <oc r="E63">
      <v>2110</v>
    </oc>
    <nc r="E63"/>
  </rcc>
  <rcc rId="24146" sId="2">
    <oc r="E64">
      <v>19990</v>
    </oc>
    <nc r="E64"/>
  </rcc>
  <rcc rId="24147" sId="2">
    <oc r="E65">
      <v>63640</v>
    </oc>
    <nc r="E65"/>
  </rcc>
  <rcc rId="24148" sId="2">
    <oc r="E66">
      <v>29345</v>
    </oc>
    <nc r="E66"/>
  </rcc>
  <rcc rId="24149" sId="2">
    <oc r="E67">
      <v>7420</v>
    </oc>
    <nc r="E67"/>
  </rcc>
  <rcc rId="24150" sId="2">
    <oc r="E68">
      <v>25970</v>
    </oc>
    <nc r="E68"/>
  </rcc>
  <rcc rId="24151" sId="2">
    <oc r="E69">
      <v>54200</v>
    </oc>
    <nc r="E69"/>
  </rcc>
  <rcc rId="24152" sId="2">
    <oc r="E70">
      <v>85265</v>
    </oc>
    <nc r="E70"/>
  </rcc>
  <rcc rId="24153" sId="2">
    <oc r="E71">
      <v>36230</v>
    </oc>
    <nc r="E71"/>
  </rcc>
  <rcc rId="24154" sId="2">
    <oc r="E72">
      <v>5255</v>
    </oc>
    <nc r="E72"/>
  </rcc>
  <rcc rId="24155" sId="2">
    <oc r="E73">
      <v>54295</v>
    </oc>
    <nc r="E73"/>
  </rcc>
  <rcc rId="24156" sId="2">
    <oc r="E74">
      <v>9210</v>
    </oc>
    <nc r="E74"/>
  </rcc>
  <rcc rId="24157" sId="2">
    <oc r="E75">
      <v>270</v>
    </oc>
    <nc r="E75"/>
  </rcc>
  <rcc rId="24158" sId="2">
    <oc r="E76">
      <v>25465</v>
    </oc>
    <nc r="E76"/>
  </rcc>
  <rcc rId="24159" sId="2">
    <oc r="E77">
      <v>17090</v>
    </oc>
    <nc r="E77"/>
  </rcc>
  <rcc rId="24160" sId="2">
    <oc r="E78">
      <v>35460</v>
    </oc>
    <nc r="E78"/>
  </rcc>
  <rcc rId="24161" sId="2">
    <oc r="E79">
      <v>7325</v>
    </oc>
    <nc r="E79"/>
  </rcc>
  <rcc rId="24162" sId="2">
    <oc r="E80">
      <v>27870</v>
    </oc>
    <nc r="E80"/>
  </rcc>
  <rcc rId="24163" sId="2">
    <oc r="E81">
      <v>9640</v>
    </oc>
    <nc r="E81"/>
  </rcc>
  <rcc rId="24164" sId="2">
    <oc r="E83">
      <v>7335</v>
    </oc>
    <nc r="E83"/>
  </rcc>
  <rcc rId="24165" sId="2">
    <oc r="E84">
      <v>11680</v>
    </oc>
    <nc r="E84"/>
  </rcc>
  <rcc rId="24166" sId="2">
    <oc r="E85">
      <v>9000</v>
    </oc>
    <nc r="E85"/>
  </rcc>
  <rcc rId="24167" sId="2">
    <oc r="E86">
      <v>35615</v>
    </oc>
    <nc r="E86"/>
  </rcc>
  <rcc rId="24168" sId="2">
    <oc r="E87">
      <v>35165</v>
    </oc>
    <nc r="E87"/>
  </rcc>
  <rcc rId="24169" sId="2">
    <oc r="E88">
      <v>18585</v>
    </oc>
    <nc r="E88"/>
  </rcc>
  <rcc rId="24170" sId="2">
    <oc r="E89">
      <v>67195</v>
    </oc>
    <nc r="E89"/>
  </rcc>
  <rcc rId="24171" sId="2">
    <oc r="E90">
      <v>59675</v>
    </oc>
    <nc r="E90"/>
  </rcc>
  <rcc rId="24172" sId="2">
    <oc r="E91">
      <v>12580</v>
    </oc>
    <nc r="E91"/>
  </rcc>
  <rcc rId="24173" sId="2">
    <oc r="E92">
      <v>12060</v>
    </oc>
    <nc r="E92"/>
  </rcc>
  <rcc rId="24174" sId="2">
    <oc r="E93">
      <v>655</v>
    </oc>
    <nc r="E93"/>
  </rcc>
  <rcc rId="24175" sId="2">
    <oc r="E94">
      <v>35660</v>
    </oc>
    <nc r="E94"/>
  </rcc>
  <rcc rId="24176" sId="2">
    <oc r="E95">
      <v>13655</v>
    </oc>
    <nc r="E95"/>
  </rcc>
  <rcc rId="24177" sId="2">
    <oc r="E96">
      <v>40810</v>
    </oc>
    <nc r="E96"/>
  </rcc>
  <rcc rId="24178" sId="2">
    <oc r="E97">
      <v>24370</v>
    </oc>
    <nc r="E97"/>
  </rcc>
  <rcc rId="24179" sId="2">
    <oc r="E98">
      <v>9520</v>
    </oc>
    <nc r="E98"/>
  </rcc>
  <rcc rId="24180" sId="2">
    <oc r="E99">
      <v>12235</v>
    </oc>
    <nc r="E99"/>
  </rcc>
  <rcc rId="24181" sId="2">
    <oc r="E100">
      <v>4620</v>
    </oc>
    <nc r="E100"/>
  </rcc>
  <rcc rId="24182" sId="2">
    <oc r="E101">
      <v>12950</v>
    </oc>
    <nc r="E101"/>
  </rcc>
  <rcc rId="24183" sId="2">
    <oc r="E102">
      <v>51425</v>
    </oc>
    <nc r="E102"/>
  </rcc>
  <rcc rId="24184" sId="2">
    <oc r="E103">
      <v>6240</v>
    </oc>
    <nc r="E103"/>
  </rcc>
  <rcc rId="24185" sId="2">
    <oc r="E104">
      <v>21470</v>
    </oc>
    <nc r="E104"/>
  </rcc>
  <rcc rId="24186" sId="2">
    <oc r="E105">
      <v>20525</v>
    </oc>
    <nc r="E105"/>
  </rcc>
  <rcc rId="24187" sId="2">
    <oc r="E106">
      <v>88915</v>
    </oc>
    <nc r="E106"/>
  </rcc>
  <rcc rId="24188" sId="2">
    <oc r="E107">
      <v>11055</v>
    </oc>
    <nc r="E107"/>
  </rcc>
  <rcc rId="24189" sId="2">
    <oc r="E108">
      <v>29440</v>
    </oc>
    <nc r="E108"/>
  </rcc>
  <rcc rId="24190" sId="2">
    <oc r="E109">
      <v>19470</v>
    </oc>
    <nc r="E109"/>
  </rcc>
  <rcc rId="24191" sId="2">
    <oc r="E110">
      <v>9365</v>
    </oc>
    <nc r="E110"/>
  </rcc>
  <rcc rId="24192" sId="2">
    <oc r="E111">
      <v>23405</v>
    </oc>
    <nc r="E111"/>
  </rcc>
  <rcc rId="24193" sId="2">
    <oc r="E112">
      <v>16720</v>
    </oc>
    <nc r="E112"/>
  </rcc>
  <rcc rId="24194" sId="2">
    <oc r="E113">
      <v>55715</v>
    </oc>
    <nc r="E113"/>
  </rcc>
  <rcc rId="24195" sId="2">
    <oc r="E114">
      <v>15095</v>
    </oc>
    <nc r="E114"/>
  </rcc>
  <rcc rId="24196" sId="2">
    <oc r="E115">
      <v>47760</v>
    </oc>
    <nc r="E115"/>
  </rcc>
  <rcc rId="24197" sId="2">
    <oc r="E116">
      <v>20235</v>
    </oc>
    <nc r="E116"/>
  </rcc>
  <rcc rId="24198" sId="2">
    <oc r="E117">
      <v>7840</v>
    </oc>
    <nc r="E117"/>
  </rcc>
  <rcc rId="24199" sId="3">
    <oc r="E2" t="inlineStr">
      <is>
        <t>Февраль</t>
      </is>
    </oc>
    <nc r="E2" t="inlineStr">
      <is>
        <t>Март</t>
      </is>
    </nc>
  </rcc>
  <rcc rId="24200" sId="3">
    <oc r="D7">
      <v>12495</v>
    </oc>
    <nc r="D7">
      <v>12645</v>
    </nc>
  </rcc>
  <rcc rId="24201" sId="3">
    <oc r="D8">
      <v>435</v>
    </oc>
    <nc r="D8">
      <v>485</v>
    </nc>
  </rcc>
  <rcc rId="24202" sId="3">
    <oc r="D9">
      <v>14520</v>
    </oc>
    <nc r="D9">
      <v>14625</v>
    </nc>
  </rcc>
  <rcc rId="24203" sId="3">
    <oc r="D10">
      <v>12840</v>
    </oc>
    <nc r="D10">
      <v>12985</v>
    </nc>
  </rcc>
  <rcc rId="24204" sId="3">
    <oc r="D11">
      <v>875</v>
    </oc>
    <nc r="D11">
      <v>880</v>
    </nc>
  </rcc>
  <rcc rId="24205" sId="3">
    <oc r="D12">
      <v>28245</v>
    </oc>
    <nc r="D12">
      <v>28360</v>
    </nc>
  </rcc>
  <rcc rId="24206" sId="3">
    <oc r="D13">
      <v>9645</v>
    </oc>
    <nc r="D13">
      <v>9930</v>
    </nc>
  </rcc>
  <rcc rId="24207" sId="3">
    <oc r="D14">
      <v>17155</v>
    </oc>
    <nc r="D14">
      <v>17305</v>
    </nc>
  </rcc>
  <rcc rId="24208" sId="3">
    <oc r="D15">
      <v>2405</v>
    </oc>
    <nc r="D15">
      <v>2650</v>
    </nc>
  </rcc>
  <rcc rId="24209" sId="3">
    <oc r="D16">
      <v>76735</v>
    </oc>
    <nc r="D16">
      <v>76805</v>
    </nc>
  </rcc>
  <rcc rId="24210" sId="3">
    <oc r="D17">
      <v>37345</v>
    </oc>
    <nc r="D17">
      <v>38120</v>
    </nc>
  </rcc>
  <rcc rId="24211" sId="3">
    <oc r="D18">
      <v>14330</v>
    </oc>
    <nc r="D18">
      <v>14500</v>
    </nc>
  </rcc>
  <rcc rId="24212" sId="3">
    <oc r="D19">
      <v>149330</v>
    </oc>
    <nc r="D19">
      <v>149890</v>
    </nc>
  </rcc>
  <rcc rId="24213" sId="3">
    <oc r="D20">
      <v>5935</v>
    </oc>
    <nc r="D20">
      <v>5945</v>
    </nc>
  </rcc>
  <rcc rId="24214" sId="3">
    <oc r="D21">
      <v>12260</v>
    </oc>
    <nc r="D21">
      <v>12445</v>
    </nc>
  </rcc>
  <rcc rId="24215" sId="3">
    <oc r="D22">
      <v>12500</v>
    </oc>
    <nc r="D22">
      <v>12615</v>
    </nc>
  </rcc>
  <rcc rId="24216" sId="3">
    <oc r="D23">
      <v>37655</v>
    </oc>
    <nc r="D23">
      <v>37750</v>
    </nc>
  </rcc>
  <rcc rId="24217" sId="3">
    <oc r="D24">
      <v>52075</v>
    </oc>
    <nc r="D24">
      <v>52430</v>
    </nc>
  </rcc>
  <rcc rId="24218" sId="3">
    <oc r="D25">
      <v>11565</v>
    </oc>
    <nc r="D25">
      <v>11640</v>
    </nc>
  </rcc>
  <rcc rId="24219" sId="3">
    <oc r="D27">
      <v>24040</v>
    </oc>
    <nc r="D27">
      <v>25825</v>
    </nc>
  </rcc>
  <rcc rId="24220" sId="3">
    <oc r="D28">
      <v>30225</v>
    </oc>
    <nc r="D28">
      <v>30450</v>
    </nc>
  </rcc>
  <rcc rId="24221" sId="3">
    <oc r="D29">
      <v>30935</v>
    </oc>
    <nc r="D29">
      <v>31095</v>
    </nc>
  </rcc>
  <rcc rId="24222" sId="3">
    <oc r="D30">
      <v>28560</v>
    </oc>
    <nc r="D30">
      <v>28890</v>
    </nc>
  </rcc>
  <rcc rId="24223" sId="3">
    <oc r="D31">
      <v>61205</v>
    </oc>
    <nc r="D31">
      <v>61755</v>
    </nc>
  </rcc>
  <rcc rId="24224" sId="3">
    <oc r="E7">
      <v>12645</v>
    </oc>
    <nc r="E7"/>
  </rcc>
  <rcc rId="24225" sId="3">
    <oc r="E8">
      <v>485</v>
    </oc>
    <nc r="E8"/>
  </rcc>
  <rcc rId="24226" sId="3">
    <oc r="E9">
      <v>14625</v>
    </oc>
    <nc r="E9"/>
  </rcc>
  <rcc rId="24227" sId="3">
    <oc r="E10">
      <v>12985</v>
    </oc>
    <nc r="E10"/>
  </rcc>
  <rcc rId="24228" sId="3">
    <oc r="E11">
      <v>880</v>
    </oc>
    <nc r="E11"/>
  </rcc>
  <rcc rId="24229" sId="3">
    <oc r="E12">
      <v>28360</v>
    </oc>
    <nc r="E12"/>
  </rcc>
  <rcc rId="24230" sId="3">
    <oc r="E13">
      <v>9930</v>
    </oc>
    <nc r="E13"/>
  </rcc>
  <rcc rId="24231" sId="3">
    <oc r="E14">
      <v>17305</v>
    </oc>
    <nc r="E14"/>
  </rcc>
  <rcc rId="24232" sId="3">
    <oc r="E15">
      <v>2650</v>
    </oc>
    <nc r="E15"/>
  </rcc>
  <rcc rId="24233" sId="3">
    <oc r="E16">
      <v>76805</v>
    </oc>
    <nc r="E16"/>
  </rcc>
  <rcc rId="24234" sId="3">
    <oc r="E17">
      <v>38120</v>
    </oc>
    <nc r="E17"/>
  </rcc>
  <rcc rId="24235" sId="3">
    <oc r="E18">
      <v>14500</v>
    </oc>
    <nc r="E18"/>
  </rcc>
  <rcc rId="24236" sId="3">
    <oc r="E19">
      <v>149890</v>
    </oc>
    <nc r="E19"/>
  </rcc>
  <rcc rId="24237" sId="3">
    <oc r="E20">
      <v>5945</v>
    </oc>
    <nc r="E20"/>
  </rcc>
  <rcc rId="24238" sId="3">
    <oc r="E21">
      <v>12445</v>
    </oc>
    <nc r="E21"/>
  </rcc>
  <rcc rId="24239" sId="3">
    <oc r="E22">
      <v>12615</v>
    </oc>
    <nc r="E22"/>
  </rcc>
  <rcc rId="24240" sId="3">
    <oc r="E23">
      <v>37750</v>
    </oc>
    <nc r="E23"/>
  </rcc>
  <rcc rId="24241" sId="3">
    <oc r="E24">
      <v>52430</v>
    </oc>
    <nc r="E24"/>
  </rcc>
  <rcc rId="24242" sId="3">
    <oc r="E25">
      <v>11640</v>
    </oc>
    <nc r="E25"/>
  </rcc>
  <rcc rId="24243" sId="3">
    <oc r="E26">
      <v>15</v>
    </oc>
    <nc r="E26"/>
  </rcc>
  <rcc rId="24244" sId="3">
    <oc r="E27">
      <v>25825</v>
    </oc>
    <nc r="E27"/>
  </rcc>
  <rcc rId="24245" sId="3">
    <oc r="E28">
      <v>30450</v>
    </oc>
    <nc r="E28"/>
  </rcc>
  <rcc rId="24246" sId="3">
    <oc r="E29">
      <v>31095</v>
    </oc>
    <nc r="E29"/>
  </rcc>
  <rcc rId="24247" sId="3">
    <oc r="E30">
      <v>28890</v>
    </oc>
    <nc r="E30"/>
  </rcc>
  <rcc rId="24248" sId="3">
    <oc r="E31">
      <v>61755</v>
    </oc>
    <nc r="E31"/>
  </rcc>
  <rcc rId="24249" sId="4">
    <oc r="E2" t="inlineStr">
      <is>
        <t>Февраль</t>
      </is>
    </oc>
    <nc r="E2" t="inlineStr">
      <is>
        <t>Март</t>
      </is>
    </nc>
  </rcc>
  <rcc rId="24250" sId="4">
    <oc r="D7">
      <v>8010</v>
    </oc>
    <nc r="D7">
      <v>8045</v>
    </nc>
  </rcc>
  <rcc rId="24251" sId="4">
    <oc r="D8">
      <v>50225</v>
    </oc>
    <nc r="D8">
      <v>50540</v>
    </nc>
  </rcc>
  <rcc rId="24252" sId="4">
    <oc r="D9">
      <v>4330</v>
    </oc>
    <nc r="D9">
      <v>4500</v>
    </nc>
  </rcc>
  <rcc rId="24253" sId="4">
    <oc r="D10">
      <v>20780</v>
    </oc>
    <nc r="D10">
      <v>21150</v>
    </nc>
  </rcc>
  <rcc rId="24254" sId="4">
    <oc r="D11">
      <v>12900</v>
    </oc>
    <nc r="D11">
      <v>13055</v>
    </nc>
  </rcc>
  <rcc rId="24255" sId="4">
    <oc r="D12">
      <v>45100</v>
    </oc>
    <nc r="D12">
      <v>45255</v>
    </nc>
  </rcc>
  <rcc rId="24256" sId="4">
    <oc r="D13">
      <v>16855</v>
    </oc>
    <nc r="D13">
      <v>17010</v>
    </nc>
  </rcc>
  <rcc rId="24257" sId="4">
    <oc r="D14">
      <v>9270</v>
    </oc>
    <nc r="D14">
      <v>9320</v>
    </nc>
  </rcc>
  <rcc rId="24258" sId="4">
    <oc r="D15">
      <v>25550</v>
    </oc>
    <nc r="D15">
      <v>25835</v>
    </nc>
  </rcc>
  <rcc rId="24259" sId="4">
    <oc r="D16">
      <v>23690</v>
    </oc>
    <nc r="D16">
      <v>24320</v>
    </nc>
  </rcc>
  <rcc rId="24260" sId="4">
    <oc r="D17">
      <v>29045</v>
    </oc>
    <nc r="D17">
      <v>29290</v>
    </nc>
  </rcc>
  <rcc rId="24261" sId="4">
    <oc r="D18">
      <v>30880</v>
    </oc>
    <nc r="D18">
      <v>31225</v>
    </nc>
  </rcc>
  <rcc rId="24262" sId="4">
    <oc r="D19">
      <v>51580</v>
    </oc>
    <nc r="D19">
      <v>51880</v>
    </nc>
  </rcc>
  <rcc rId="24263" sId="4">
    <oc r="D20">
      <v>3680</v>
    </oc>
    <nc r="D20">
      <v>3795</v>
    </nc>
  </rcc>
  <rcc rId="24264" sId="4">
    <oc r="D21">
      <v>7495</v>
    </oc>
    <nc r="D21">
      <v>7755</v>
    </nc>
  </rcc>
  <rcc rId="24265" sId="4">
    <oc r="D22">
      <v>20770</v>
    </oc>
    <nc r="D22">
      <v>21055</v>
    </nc>
  </rcc>
  <rcc rId="24266" sId="4">
    <oc r="D23">
      <v>48950</v>
    </oc>
    <nc r="D23">
      <v>48995</v>
    </nc>
  </rcc>
  <rcc rId="24267" sId="4">
    <oc r="D24">
      <v>28060</v>
    </oc>
    <nc r="D24">
      <v>28400</v>
    </nc>
  </rcc>
  <rcc rId="24268" sId="4">
    <oc r="D25">
      <v>33255</v>
    </oc>
    <nc r="D25">
      <v>33440</v>
    </nc>
  </rcc>
  <rcc rId="24269" sId="4">
    <oc r="D26">
      <v>15760</v>
    </oc>
    <nc r="D26">
      <v>16050</v>
    </nc>
  </rcc>
  <rcc rId="24270" sId="4">
    <oc r="D27">
      <v>14065</v>
    </oc>
    <nc r="D27">
      <v>14285</v>
    </nc>
  </rcc>
  <rcc rId="24271" sId="4">
    <oc r="D28">
      <v>56760</v>
    </oc>
    <nc r="D28">
      <v>56985</v>
    </nc>
  </rcc>
  <rcc rId="24272" sId="4">
    <oc r="D29">
      <v>32890</v>
    </oc>
    <nc r="D29">
      <v>33175</v>
    </nc>
  </rcc>
  <rcc rId="24273" sId="4" odxf="1" dxf="1">
    <oc r="D30">
      <v>50885</v>
    </oc>
    <nc r="D30">
      <v>50985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274" sId="4">
    <oc r="D31">
      <v>20575</v>
    </oc>
    <nc r="D31">
      <v>20760</v>
    </nc>
  </rcc>
  <rcc rId="24275" sId="4">
    <oc r="D32">
      <v>27875</v>
    </oc>
    <nc r="D32">
      <v>28195</v>
    </nc>
  </rcc>
  <rcc rId="24276" sId="4">
    <oc r="D33">
      <v>37545</v>
    </oc>
    <nc r="D33">
      <v>37680</v>
    </nc>
  </rcc>
  <rcc rId="24277" sId="4">
    <oc r="D34">
      <v>17330</v>
    </oc>
    <nc r="D34">
      <v>17625</v>
    </nc>
  </rcc>
  <rcc rId="24278" sId="4">
    <oc r="D35">
      <v>11510</v>
    </oc>
    <nc r="D35">
      <v>11575</v>
    </nc>
  </rcc>
  <rcc rId="24279" sId="4">
    <oc r="D36">
      <v>45455</v>
    </oc>
    <nc r="D36">
      <v>45955</v>
    </nc>
  </rcc>
  <rcc rId="24280" sId="4">
    <oc r="D37">
      <v>37695</v>
    </oc>
    <nc r="D37">
      <v>37905</v>
    </nc>
  </rcc>
  <rcc rId="24281" sId="4">
    <oc r="D38">
      <v>10985</v>
    </oc>
    <nc r="D38">
      <v>11160</v>
    </nc>
  </rcc>
  <rcc rId="24282" sId="4">
    <oc r="D39">
      <v>41980</v>
    </oc>
    <nc r="D39">
      <v>42065</v>
    </nc>
  </rcc>
  <rcc rId="24283" sId="4">
    <oc r="D40">
      <v>36760</v>
    </oc>
    <nc r="D40">
      <v>36910</v>
    </nc>
  </rcc>
  <rcc rId="24284" sId="4">
    <oc r="D41">
      <v>4250</v>
    </oc>
    <nc r="D41">
      <v>4255</v>
    </nc>
  </rcc>
  <rcc rId="24285" sId="4">
    <oc r="D42">
      <v>97050</v>
    </oc>
    <nc r="D42">
      <v>97555</v>
    </nc>
  </rcc>
  <rcc rId="24286" sId="4">
    <oc r="D43">
      <v>7640</v>
    </oc>
    <nc r="D43">
      <v>7985</v>
    </nc>
  </rcc>
  <rcc rId="24287" sId="4">
    <oc r="D44">
      <v>1045</v>
    </oc>
    <nc r="D44">
      <v>1170</v>
    </nc>
  </rcc>
  <rcc rId="24288" sId="4">
    <oc r="D45">
      <v>86030</v>
    </oc>
    <nc r="D45">
      <v>86330</v>
    </nc>
  </rcc>
  <rcc rId="24289" sId="4">
    <oc r="D46">
      <v>8085</v>
    </oc>
    <nc r="D46">
      <v>8225</v>
    </nc>
  </rcc>
  <rcc rId="24290" sId="4">
    <oc r="D47">
      <v>10580</v>
    </oc>
    <nc r="D47">
      <v>10700</v>
    </nc>
  </rcc>
  <rcc rId="24291" sId="4">
    <oc r="D48">
      <v>54105</v>
    </oc>
    <nc r="D48">
      <v>54265</v>
    </nc>
  </rcc>
  <rcc rId="24292" sId="4">
    <oc r="D49">
      <v>13740</v>
    </oc>
    <nc r="D49">
      <v>13875</v>
    </nc>
  </rcc>
  <rcc rId="24293" sId="4">
    <oc r="D50">
      <v>30940</v>
    </oc>
    <nc r="D50">
      <v>31165</v>
    </nc>
  </rcc>
  <rcc rId="24294" sId="4">
    <oc r="D51">
      <v>14325</v>
    </oc>
    <nc r="D51">
      <v>14530</v>
    </nc>
  </rcc>
  <rcc rId="24295" sId="4">
    <oc r="D52">
      <v>9335</v>
    </oc>
    <nc r="D52">
      <v>9440</v>
    </nc>
  </rcc>
  <rcc rId="24296" sId="4">
    <oc r="D53">
      <v>19010</v>
    </oc>
    <nc r="D53">
      <v>19170</v>
    </nc>
  </rcc>
  <rcc rId="24297" sId="4">
    <oc r="D54">
      <v>5645</v>
    </oc>
    <nc r="D54">
      <v>5705</v>
    </nc>
  </rcc>
  <rcc rId="24298" sId="4">
    <oc r="D55">
      <v>51900</v>
    </oc>
    <nc r="D55">
      <v>52220</v>
    </nc>
  </rcc>
  <rcc rId="24299" sId="4">
    <oc r="D56">
      <v>46955</v>
    </oc>
    <nc r="D56">
      <v>48070</v>
    </nc>
  </rcc>
  <rcc rId="24300" sId="4">
    <oc r="D57">
      <v>5265</v>
    </oc>
    <nc r="D57">
      <v>5340</v>
    </nc>
  </rcc>
  <rcc rId="24301" sId="4">
    <oc r="D58">
      <v>27645</v>
    </oc>
    <nc r="D58">
      <v>27865</v>
    </nc>
  </rcc>
  <rcc rId="24302" sId="4">
    <oc r="D59">
      <v>11940</v>
    </oc>
    <nc r="D59">
      <v>12085</v>
    </nc>
  </rcc>
  <rcc rId="24303" sId="4">
    <oc r="E7">
      <v>8045</v>
    </oc>
    <nc r="E7"/>
  </rcc>
  <rcc rId="24304" sId="4">
    <oc r="E8">
      <v>50540</v>
    </oc>
    <nc r="E8"/>
  </rcc>
  <rcc rId="24305" sId="4">
    <oc r="E9">
      <v>4500</v>
    </oc>
    <nc r="E9"/>
  </rcc>
  <rcc rId="24306" sId="4">
    <oc r="E10">
      <v>21150</v>
    </oc>
    <nc r="E10"/>
  </rcc>
  <rcc rId="24307" sId="4">
    <oc r="E11">
      <v>13055</v>
    </oc>
    <nc r="E11"/>
  </rcc>
  <rcc rId="24308" sId="4">
    <oc r="E12">
      <v>45255</v>
    </oc>
    <nc r="E12"/>
  </rcc>
  <rcc rId="24309" sId="4">
    <oc r="E13">
      <v>17010</v>
    </oc>
    <nc r="E13"/>
  </rcc>
  <rcc rId="24310" sId="4">
    <oc r="E14">
      <v>9320</v>
    </oc>
    <nc r="E14"/>
  </rcc>
  <rcc rId="24311" sId="4">
    <oc r="E15">
      <v>25835</v>
    </oc>
    <nc r="E15"/>
  </rcc>
  <rcc rId="24312" sId="4">
    <oc r="E16">
      <v>24320</v>
    </oc>
    <nc r="E16"/>
  </rcc>
  <rcc rId="24313" sId="4">
    <oc r="E17">
      <v>29290</v>
    </oc>
    <nc r="E17"/>
  </rcc>
  <rcc rId="24314" sId="4">
    <oc r="E18">
      <v>31225</v>
    </oc>
    <nc r="E18"/>
  </rcc>
  <rcc rId="24315" sId="4">
    <oc r="E19">
      <v>51880</v>
    </oc>
    <nc r="E19"/>
  </rcc>
  <rcc rId="24316" sId="4">
    <oc r="E20">
      <v>3795</v>
    </oc>
    <nc r="E20"/>
  </rcc>
  <rcc rId="24317" sId="4">
    <oc r="E21">
      <v>7755</v>
    </oc>
    <nc r="E21"/>
  </rcc>
  <rcc rId="24318" sId="4">
    <oc r="E22">
      <v>21055</v>
    </oc>
    <nc r="E22"/>
  </rcc>
  <rcc rId="24319" sId="4">
    <oc r="E23">
      <v>48995</v>
    </oc>
    <nc r="E23"/>
  </rcc>
  <rcc rId="24320" sId="4">
    <oc r="E24">
      <v>28400</v>
    </oc>
    <nc r="E24"/>
  </rcc>
  <rcc rId="24321" sId="4">
    <oc r="E25">
      <v>33440</v>
    </oc>
    <nc r="E25"/>
  </rcc>
  <rcc rId="24322" sId="4">
    <oc r="E26">
      <v>16050</v>
    </oc>
    <nc r="E26"/>
  </rcc>
  <rcc rId="24323" sId="4">
    <oc r="E27">
      <v>14285</v>
    </oc>
    <nc r="E27"/>
  </rcc>
  <rcc rId="24324" sId="4">
    <oc r="E28">
      <v>56985</v>
    </oc>
    <nc r="E28"/>
  </rcc>
  <rcc rId="24325" sId="4">
    <oc r="E29">
      <v>33175</v>
    </oc>
    <nc r="E29"/>
  </rcc>
  <rcc rId="24326" sId="4">
    <oc r="E30">
      <v>50985</v>
    </oc>
    <nc r="E30"/>
  </rcc>
  <rcc rId="24327" sId="4">
    <oc r="E31">
      <v>20760</v>
    </oc>
    <nc r="E31"/>
  </rcc>
  <rcc rId="24328" sId="4">
    <oc r="E32">
      <v>28195</v>
    </oc>
    <nc r="E32"/>
  </rcc>
  <rcc rId="24329" sId="4">
    <oc r="E33">
      <v>37680</v>
    </oc>
    <nc r="E33"/>
  </rcc>
  <rcc rId="24330" sId="4">
    <oc r="E34">
      <v>17625</v>
    </oc>
    <nc r="E34"/>
  </rcc>
  <rcc rId="24331" sId="4">
    <oc r="E35">
      <v>11575</v>
    </oc>
    <nc r="E35"/>
  </rcc>
  <rcc rId="24332" sId="4">
    <oc r="E36">
      <v>45955</v>
    </oc>
    <nc r="E36"/>
  </rcc>
  <rcc rId="24333" sId="4">
    <oc r="E37">
      <v>37905</v>
    </oc>
    <nc r="E37"/>
  </rcc>
  <rcc rId="24334" sId="4">
    <oc r="E38">
      <v>11160</v>
    </oc>
    <nc r="E38"/>
  </rcc>
  <rcc rId="24335" sId="4">
    <oc r="E39">
      <v>42065</v>
    </oc>
    <nc r="E39"/>
  </rcc>
  <rcc rId="24336" sId="4">
    <oc r="E40">
      <v>36910</v>
    </oc>
    <nc r="E40"/>
  </rcc>
  <rcc rId="24337" sId="4">
    <oc r="E41">
      <v>4255</v>
    </oc>
    <nc r="E41"/>
  </rcc>
  <rcc rId="24338" sId="4">
    <oc r="E42">
      <v>97555</v>
    </oc>
    <nc r="E42"/>
  </rcc>
  <rcc rId="24339" sId="4">
    <oc r="E43">
      <v>7985</v>
    </oc>
    <nc r="E43"/>
  </rcc>
  <rcc rId="24340" sId="4">
    <oc r="E44">
      <v>1170</v>
    </oc>
    <nc r="E44"/>
  </rcc>
  <rcc rId="24341" sId="4">
    <oc r="E45">
      <v>86330</v>
    </oc>
    <nc r="E45"/>
  </rcc>
  <rcc rId="24342" sId="4">
    <oc r="E46">
      <v>8225</v>
    </oc>
    <nc r="E46"/>
  </rcc>
  <rcc rId="24343" sId="4">
    <oc r="E47">
      <v>10700</v>
    </oc>
    <nc r="E47"/>
  </rcc>
  <rcc rId="24344" sId="4">
    <oc r="E48">
      <v>54265</v>
    </oc>
    <nc r="E48"/>
  </rcc>
  <rcc rId="24345" sId="4">
    <oc r="E49">
      <v>13875</v>
    </oc>
    <nc r="E49"/>
  </rcc>
  <rcc rId="24346" sId="4">
    <oc r="E50">
      <v>31165</v>
    </oc>
    <nc r="E50"/>
  </rcc>
  <rcc rId="24347" sId="4">
    <oc r="E51">
      <v>14530</v>
    </oc>
    <nc r="E51"/>
  </rcc>
  <rcc rId="24348" sId="4">
    <oc r="E52">
      <v>9440</v>
    </oc>
    <nc r="E52"/>
  </rcc>
  <rcc rId="24349" sId="4">
    <oc r="E53">
      <v>19170</v>
    </oc>
    <nc r="E53"/>
  </rcc>
  <rcc rId="24350" sId="4">
    <oc r="E54">
      <v>5705</v>
    </oc>
    <nc r="E54"/>
  </rcc>
  <rcc rId="24351" sId="4">
    <oc r="E55">
      <v>52220</v>
    </oc>
    <nc r="E55"/>
  </rcc>
  <rcc rId="24352" sId="4">
    <oc r="E56">
      <v>48070</v>
    </oc>
    <nc r="E56"/>
  </rcc>
  <rcc rId="24353" sId="4">
    <oc r="E57">
      <v>5340</v>
    </oc>
    <nc r="E57"/>
  </rcc>
  <rcc rId="24354" sId="4">
    <oc r="E58">
      <v>27865</v>
    </oc>
    <nc r="E58"/>
  </rcc>
  <rcc rId="24355" sId="4">
    <oc r="E59">
      <v>12085</v>
    </oc>
    <nc r="E59"/>
  </rcc>
  <rcc rId="24356" sId="5">
    <oc r="E2" t="inlineStr">
      <is>
        <t>Февраль</t>
      </is>
    </oc>
    <nc r="E2" t="inlineStr">
      <is>
        <t>Март</t>
      </is>
    </nc>
  </rcc>
  <rcc rId="24357" sId="5">
    <oc r="D6">
      <v>13240</v>
    </oc>
    <nc r="D6">
      <v>13360</v>
    </nc>
  </rcc>
  <rcc rId="24358" sId="5">
    <oc r="D7">
      <v>5330</v>
    </oc>
    <nc r="D7">
      <v>5360</v>
    </nc>
  </rcc>
  <rcc rId="24359" sId="5">
    <oc r="D8">
      <v>12410</v>
    </oc>
    <nc r="D8">
      <v>12930</v>
    </nc>
  </rcc>
  <rcc rId="24360" sId="5">
    <oc r="D9">
      <v>9320</v>
    </oc>
    <nc r="D9">
      <v>9560</v>
    </nc>
  </rcc>
  <rcc rId="24361" sId="5">
    <oc r="D10">
      <v>18685</v>
    </oc>
    <nc r="D10">
      <v>18945</v>
    </nc>
  </rcc>
  <rcc rId="24362" sId="5">
    <oc r="D11">
      <v>45415</v>
    </oc>
    <nc r="D11">
      <v>45495</v>
    </nc>
  </rcc>
  <rcc rId="24363" sId="5">
    <oc r="D12">
      <v>18530</v>
    </oc>
    <nc r="D12">
      <v>19005</v>
    </nc>
  </rcc>
  <rcc rId="24364" sId="5">
    <oc r="D13">
      <v>13080</v>
    </oc>
    <nc r="D13">
      <v>13205</v>
    </nc>
  </rcc>
  <rcc rId="24365" sId="5">
    <oc r="D14">
      <v>69600</v>
    </oc>
    <nc r="D14">
      <v>69860</v>
    </nc>
  </rcc>
  <rcc rId="24366" sId="5">
    <oc r="D15">
      <v>20160</v>
    </oc>
    <nc r="D15">
      <v>20215</v>
    </nc>
  </rcc>
  <rcc rId="24367" sId="5">
    <oc r="D16">
      <v>5970</v>
    </oc>
    <nc r="D16">
      <v>6125</v>
    </nc>
  </rcc>
  <rcc rId="24368" sId="5">
    <oc r="D17">
      <v>32510</v>
    </oc>
    <nc r="D17">
      <v>32565</v>
    </nc>
  </rcc>
  <rcc rId="24369" sId="5">
    <oc r="D18">
      <v>17395</v>
    </oc>
    <nc r="D18">
      <v>17695</v>
    </nc>
  </rcc>
  <rcc rId="24370" sId="5">
    <oc r="D19">
      <v>11745</v>
    </oc>
    <nc r="D19">
      <v>12160</v>
    </nc>
  </rcc>
  <rcc rId="24371" sId="5">
    <oc r="D20">
      <v>51340</v>
    </oc>
    <nc r="D20">
      <v>51710</v>
    </nc>
  </rcc>
  <rcc rId="24372" sId="5">
    <oc r="D21">
      <v>69610</v>
    </oc>
    <nc r="D21">
      <v>69740</v>
    </nc>
  </rcc>
  <rcc rId="24373" sId="5">
    <oc r="D22">
      <v>51180</v>
    </oc>
    <nc r="D22">
      <v>51525</v>
    </nc>
  </rcc>
  <rcc rId="24374" sId="5">
    <oc r="D23">
      <v>10705</v>
    </oc>
    <nc r="D23">
      <v>10835</v>
    </nc>
  </rcc>
  <rcc rId="24375" sId="5">
    <oc r="D24">
      <v>7250</v>
    </oc>
    <nc r="D24">
      <v>7365</v>
    </nc>
  </rcc>
  <rcc rId="24376" sId="5">
    <oc r="D25">
      <v>14530</v>
    </oc>
    <nc r="D25">
      <v>14550</v>
    </nc>
  </rcc>
  <rcc rId="24377" sId="5">
    <oc r="D26">
      <v>8680</v>
    </oc>
    <nc r="D26">
      <v>8745</v>
    </nc>
  </rcc>
  <rcc rId="24378" sId="5">
    <oc r="D27">
      <v>2785</v>
    </oc>
    <nc r="D27">
      <v>3055</v>
    </nc>
  </rcc>
  <rcc rId="24379" sId="5">
    <oc r="D28">
      <v>5695</v>
    </oc>
    <nc r="D28">
      <v>5875</v>
    </nc>
  </rcc>
  <rcc rId="24380" sId="5">
    <oc r="D29">
      <v>19475</v>
    </oc>
    <nc r="D29">
      <v>19975</v>
    </nc>
  </rcc>
  <rcc rId="24381" sId="5">
    <oc r="D30">
      <v>60180</v>
    </oc>
    <nc r="D30">
      <v>60480</v>
    </nc>
  </rcc>
  <rcc rId="24382" sId="5">
    <oc r="D31">
      <v>19040</v>
    </oc>
    <nc r="D31">
      <v>19195</v>
    </nc>
  </rcc>
  <rcc rId="24383" sId="5">
    <oc r="D32">
      <v>18270</v>
    </oc>
    <nc r="D32">
      <v>18425</v>
    </nc>
  </rcc>
  <rcc rId="24384" sId="5">
    <oc r="D33">
      <v>54565</v>
    </oc>
    <nc r="D33">
      <v>54695</v>
    </nc>
  </rcc>
  <rcc rId="24385" sId="5">
    <oc r="D34">
      <v>13020</v>
    </oc>
    <nc r="D34">
      <v>13145</v>
    </nc>
  </rcc>
  <rcc rId="24386" sId="5">
    <oc r="D35">
      <v>10320</v>
    </oc>
    <nc r="D35">
      <v>10405</v>
    </nc>
  </rcc>
  <rcc rId="24387" sId="5">
    <oc r="D36">
      <v>68275</v>
    </oc>
    <nc r="D36">
      <v>68530</v>
    </nc>
  </rcc>
  <rcc rId="24388" sId="5">
    <oc r="D37">
      <v>25810</v>
    </oc>
    <nc r="D37">
      <v>26045</v>
    </nc>
  </rcc>
  <rcc rId="24389" sId="5">
    <oc r="D38">
      <v>89975</v>
    </oc>
    <nc r="D38">
      <v>90305</v>
    </nc>
  </rcc>
  <rcc rId="24390" sId="5">
    <oc r="D39">
      <v>11445</v>
    </oc>
    <nc r="D39">
      <v>11675</v>
    </nc>
  </rcc>
  <rcc rId="24391" sId="5">
    <oc r="D40">
      <v>63800</v>
    </oc>
    <nc r="D40">
      <v>64035</v>
    </nc>
  </rcc>
  <rcc rId="24392" sId="5">
    <oc r="D41">
      <v>18120</v>
    </oc>
    <nc r="D41">
      <v>18360</v>
    </nc>
  </rcc>
  <rcc rId="24393" sId="5">
    <oc r="D42">
      <v>106220</v>
    </oc>
    <nc r="D42">
      <v>106435</v>
    </nc>
  </rcc>
  <rcc rId="24394" sId="5">
    <oc r="D43">
      <v>13240</v>
    </oc>
    <nc r="D43">
      <v>13430</v>
    </nc>
  </rcc>
  <rcc rId="24395" sId="5">
    <oc r="D44">
      <v>23470</v>
    </oc>
    <nc r="D44">
      <v>23500</v>
    </nc>
  </rcc>
  <rcc rId="24396" sId="5">
    <oc r="D45">
      <v>19410</v>
    </oc>
    <nc r="D45">
      <v>19600</v>
    </nc>
  </rcc>
  <rcc rId="24397" sId="5">
    <oc r="D47">
      <v>9240</v>
    </oc>
    <nc r="D47">
      <v>9510</v>
    </nc>
  </rcc>
  <rcc rId="24398" sId="5">
    <oc r="D48">
      <v>24745</v>
    </oc>
    <nc r="D48">
      <v>24875</v>
    </nc>
  </rcc>
  <rcc rId="24399" sId="5">
    <oc r="D49">
      <v>33715</v>
    </oc>
    <nc r="D49">
      <v>33935</v>
    </nc>
  </rcc>
  <rcc rId="24400" sId="5">
    <oc r="D50">
      <v>18560</v>
    </oc>
    <nc r="D50">
      <v>18670</v>
    </nc>
  </rcc>
  <rcc rId="24401" sId="5">
    <oc r="D51">
      <v>780</v>
    </oc>
    <nc r="D51">
      <v>1045</v>
    </nc>
  </rcc>
  <rcc rId="24402" sId="5">
    <oc r="D52">
      <v>21425</v>
    </oc>
    <nc r="D52">
      <v>21630</v>
    </nc>
  </rcc>
  <rcc rId="24403" sId="5">
    <oc r="D53">
      <v>36155</v>
    </oc>
    <nc r="D53">
      <v>36235</v>
    </nc>
  </rcc>
  <rcc rId="24404" sId="5">
    <oc r="D54">
      <v>40570</v>
    </oc>
    <nc r="D54">
      <v>41035</v>
    </nc>
  </rcc>
  <rcc rId="24405" sId="5">
    <oc r="D55">
      <v>7130</v>
    </oc>
    <nc r="D55">
      <v>7345</v>
    </nc>
  </rcc>
  <rcc rId="24406" sId="5">
    <oc r="D56">
      <v>258875</v>
    </oc>
    <nc r="D56">
      <v>260230</v>
    </nc>
  </rcc>
  <rcc rId="24407" sId="5">
    <oc r="D57">
      <v>31500</v>
    </oc>
    <nc r="D57">
      <v>31555</v>
    </nc>
  </rcc>
  <rcc rId="24408" sId="5">
    <oc r="D58">
      <v>6060</v>
    </oc>
    <nc r="D58">
      <v>6390</v>
    </nc>
  </rcc>
  <rcc rId="24409" sId="5">
    <oc r="D59">
      <v>66235</v>
    </oc>
    <nc r="D59">
      <v>66385</v>
    </nc>
  </rcc>
  <rcc rId="24410" sId="5">
    <oc r="D61">
      <v>3170</v>
    </oc>
    <nc r="D61">
      <v>3245</v>
    </nc>
  </rcc>
  <rcc rId="24411" sId="5">
    <oc r="D62">
      <v>8090</v>
    </oc>
    <nc r="D62">
      <v>8205</v>
    </nc>
  </rcc>
  <rcc rId="24412" sId="5">
    <oc r="D63">
      <v>460</v>
    </oc>
    <nc r="D63">
      <v>600</v>
    </nc>
  </rcc>
  <rcc rId="24413" sId="5">
    <oc r="D64">
      <v>18445</v>
    </oc>
    <nc r="D64">
      <v>18620</v>
    </nc>
  </rcc>
  <rcc rId="24414" sId="5">
    <oc r="D65">
      <v>6350</v>
    </oc>
    <nc r="D65">
      <v>6470</v>
    </nc>
  </rcc>
  <rcc rId="24415" sId="5">
    <oc r="D66">
      <v>22215</v>
    </oc>
    <nc r="D66">
      <v>22440</v>
    </nc>
  </rcc>
  <rcc rId="24416" sId="5">
    <oc r="D67">
      <v>26835</v>
    </oc>
    <nc r="D67">
      <v>27475</v>
    </nc>
  </rcc>
  <rcc rId="24417" sId="5">
    <oc r="D68">
      <v>5465</v>
    </oc>
    <nc r="D68">
      <v>5540</v>
    </nc>
  </rcc>
  <rcc rId="24418" sId="5">
    <oc r="D70">
      <v>20290</v>
    </oc>
    <nc r="D70">
      <v>20350</v>
    </nc>
  </rcc>
  <rcc rId="24419" sId="5">
    <oc r="D71">
      <v>35270</v>
    </oc>
    <nc r="D71">
      <v>35525</v>
    </nc>
  </rcc>
  <rcc rId="24420" sId="5">
    <oc r="D72">
      <v>32030</v>
    </oc>
    <nc r="D72">
      <v>32235</v>
    </nc>
  </rcc>
  <rcc rId="24421" sId="5">
    <oc r="D73">
      <v>3530</v>
    </oc>
    <nc r="D73">
      <v>3655</v>
    </nc>
  </rcc>
  <rcc rId="24422" sId="5">
    <oc r="D74">
      <v>5630</v>
    </oc>
    <nc r="D74">
      <v>6225</v>
    </nc>
  </rcc>
  <rcc rId="24423" sId="5" odxf="1" dxf="1">
    <oc r="D75">
      <v>5190</v>
    </oc>
    <nc r="D75">
      <v>5240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424" sId="5">
    <oc r="D76">
      <v>54465</v>
    </oc>
    <nc r="D76">
      <v>55105</v>
    </nc>
  </rcc>
  <rcc rId="24425" sId="5">
    <oc r="D77">
      <v>11740</v>
    </oc>
    <nc r="D77">
      <v>11785</v>
    </nc>
  </rcc>
  <rcc rId="24426" sId="5">
    <oc r="D78">
      <v>11630</v>
    </oc>
    <nc r="D78">
      <v>11750</v>
    </nc>
  </rcc>
  <rcc rId="24427" sId="5">
    <oc r="D79">
      <v>7860</v>
    </oc>
    <nc r="D79">
      <v>8165</v>
    </nc>
  </rcc>
  <rcc rId="24428" sId="5">
    <oc r="D80">
      <v>6340</v>
    </oc>
    <nc r="D80">
      <v>6585</v>
    </nc>
  </rcc>
  <rcc rId="24429" sId="5">
    <oc r="D81">
      <v>10130</v>
    </oc>
    <nc r="D81">
      <v>10215</v>
    </nc>
  </rcc>
  <rcc rId="24430" sId="5">
    <oc r="D82">
      <v>1930</v>
    </oc>
    <nc r="D82">
      <v>1975</v>
    </nc>
  </rcc>
  <rcc rId="24431" sId="5">
    <oc r="D83">
      <v>15110</v>
    </oc>
    <nc r="D83">
      <v>15180</v>
    </nc>
  </rcc>
  <rcc rId="24432" sId="5">
    <oc r="D85">
      <v>25120</v>
    </oc>
    <nc r="D85">
      <v>25205</v>
    </nc>
  </rcc>
  <rcc rId="24433" sId="5">
    <oc r="D86">
      <v>26940</v>
    </oc>
    <nc r="D86">
      <v>27000</v>
    </nc>
  </rcc>
  <rcc rId="24434" sId="5">
    <oc r="D87">
      <v>8480</v>
    </oc>
    <nc r="D87">
      <v>8535</v>
    </nc>
  </rcc>
  <rcc rId="24435" sId="5">
    <oc r="D88">
      <v>2990</v>
    </oc>
    <nc r="D88">
      <v>3000</v>
    </nc>
  </rcc>
  <rcc rId="24436" sId="5">
    <oc r="D89">
      <v>32985</v>
    </oc>
    <nc r="D89">
      <v>33810</v>
    </nc>
  </rcc>
  <rcc rId="24437" sId="5">
    <oc r="D90">
      <v>26925</v>
    </oc>
    <nc r="D90">
      <v>27040</v>
    </nc>
  </rcc>
  <rcc rId="24438" sId="5">
    <oc r="D91">
      <v>64620</v>
    </oc>
    <nc r="D91">
      <v>65220</v>
    </nc>
  </rcc>
  <rcc rId="24439" sId="5">
    <oc r="D92">
      <v>39500</v>
    </oc>
    <nc r="D92">
      <v>39635</v>
    </nc>
  </rcc>
  <rcc rId="24440" sId="5">
    <oc r="D94">
      <v>835</v>
    </oc>
    <nc r="D94">
      <v>1120</v>
    </nc>
  </rcc>
  <rcc rId="24441" sId="5">
    <oc r="D95">
      <v>19170</v>
    </oc>
    <nc r="D95">
      <v>19450</v>
    </nc>
  </rcc>
  <rcc rId="24442" sId="5">
    <oc r="D96">
      <v>7915</v>
    </oc>
    <nc r="D96">
      <v>8154</v>
    </nc>
  </rcc>
  <rcc rId="24443" sId="5">
    <oc r="D97">
      <v>33145</v>
    </oc>
    <nc r="D97">
      <v>33480</v>
    </nc>
  </rcc>
  <rcc rId="24444" sId="5">
    <oc r="D98">
      <v>7985</v>
    </oc>
    <nc r="D98">
      <v>8100</v>
    </nc>
  </rcc>
  <rcc rId="24445" sId="5">
    <oc r="D99">
      <v>42980</v>
    </oc>
    <nc r="D99">
      <v>43390</v>
    </nc>
  </rcc>
  <rcc rId="24446" sId="5">
    <oc r="D100">
      <v>30115</v>
    </oc>
    <nc r="D100">
      <v>30335</v>
    </nc>
  </rcc>
  <rcc rId="24447" sId="5">
    <oc r="D101">
      <v>29315</v>
    </oc>
    <nc r="D101">
      <v>29685</v>
    </nc>
  </rcc>
  <rcc rId="24448" sId="5">
    <oc r="D102">
      <v>16170</v>
    </oc>
    <nc r="D102">
      <v>16520</v>
    </nc>
  </rcc>
  <rcc rId="24449" sId="5">
    <oc r="D103">
      <v>13935</v>
    </oc>
    <nc r="D103">
      <v>14115</v>
    </nc>
  </rcc>
  <rcc rId="24450" sId="5">
    <oc r="D104">
      <v>23515</v>
    </oc>
    <nc r="D104">
      <v>23640</v>
    </nc>
  </rcc>
  <rcc rId="24451" sId="5">
    <oc r="D105">
      <v>3790</v>
    </oc>
    <nc r="D105">
      <v>3935</v>
    </nc>
  </rcc>
  <rcc rId="24452" sId="5">
    <oc r="D106">
      <v>8620</v>
    </oc>
    <nc r="D106">
      <v>8765</v>
    </nc>
  </rcc>
  <rcc rId="24453" sId="5">
    <oc r="D108">
      <v>96995</v>
    </oc>
    <nc r="D108">
      <v>97265</v>
    </nc>
  </rcc>
  <rcc rId="24454" sId="5">
    <oc r="D109">
      <v>35000</v>
    </oc>
    <nc r="D109">
      <v>35030</v>
    </nc>
  </rcc>
  <rcc rId="24455" sId="5">
    <oc r="D110">
      <v>12895</v>
    </oc>
    <nc r="D110">
      <v>13490</v>
    </nc>
  </rcc>
  <rcc rId="24456" sId="5">
    <oc r="D111">
      <v>24880</v>
    </oc>
    <nc r="D111">
      <v>25295</v>
    </nc>
  </rcc>
  <rcc rId="24457" sId="5">
    <oc r="D112">
      <v>4775</v>
    </oc>
    <nc r="D112">
      <v>4900</v>
    </nc>
  </rcc>
  <rcc rId="24458" sId="5">
    <oc r="D113">
      <v>19085</v>
    </oc>
    <nc r="D113">
      <v>19545</v>
    </nc>
  </rcc>
  <rcc rId="24459" sId="5">
    <oc r="D114">
      <v>10910</v>
    </oc>
    <nc r="D114">
      <v>11130</v>
    </nc>
  </rcc>
  <rcc rId="24460" sId="5">
    <oc r="D115">
      <v>46200</v>
    </oc>
    <nc r="D115">
      <v>46425</v>
    </nc>
  </rcc>
  <rcc rId="24461" sId="5">
    <oc r="D116">
      <v>35100</v>
    </oc>
    <nc r="D116">
      <v>35295</v>
    </nc>
  </rcc>
  <rcc rId="24462" sId="5">
    <oc r="D117">
      <v>95380</v>
    </oc>
    <nc r="D117">
      <v>95645</v>
    </nc>
  </rcc>
  <rcc rId="24463" sId="5">
    <oc r="D118">
      <v>39480</v>
    </oc>
    <nc r="D118">
      <v>39805</v>
    </nc>
  </rcc>
  <rcc rId="24464" sId="5">
    <oc r="D119">
      <v>1930</v>
    </oc>
    <nc r="D119">
      <v>2055</v>
    </nc>
  </rcc>
  <rcc rId="24465" sId="5">
    <oc r="D120">
      <v>86180</v>
    </oc>
    <nc r="D120">
      <v>86435</v>
    </nc>
  </rcc>
  <rcc rId="24466" sId="5">
    <oc r="D121">
      <v>83050</v>
    </oc>
    <nc r="D121">
      <v>83255</v>
    </nc>
  </rcc>
  <rcc rId="24467" sId="5">
    <oc r="D122">
      <v>15795</v>
    </oc>
    <nc r="D122">
      <v>15800</v>
    </nc>
  </rcc>
  <rcc rId="24468" sId="5">
    <oc r="D123">
      <v>4930</v>
    </oc>
    <nc r="D123">
      <v>5005</v>
    </nc>
  </rcc>
  <rcc rId="24469" sId="5">
    <oc r="D124">
      <v>8255</v>
    </oc>
    <nc r="D124">
      <v>8395</v>
    </nc>
  </rcc>
  <rcc rId="24470" sId="5">
    <oc r="D125">
      <v>9335</v>
    </oc>
    <nc r="D125">
      <v>9490</v>
    </nc>
  </rcc>
  <rcc rId="24471" sId="5">
    <oc r="D126">
      <v>30380</v>
    </oc>
    <nc r="D126">
      <v>30650</v>
    </nc>
  </rcc>
  <rcc rId="24472" sId="5">
    <oc r="D127">
      <v>58600</v>
    </oc>
    <nc r="D127">
      <v>59230</v>
    </nc>
  </rcc>
  <rcc rId="24473" sId="5">
    <oc r="D128">
      <v>7980</v>
    </oc>
    <nc r="D128">
      <v>8315</v>
    </nc>
  </rcc>
  <rcc rId="24474" sId="5">
    <oc r="D129">
      <v>15320</v>
    </oc>
    <nc r="D129">
      <v>15470</v>
    </nc>
  </rcc>
  <rcc rId="24475" sId="5">
    <oc r="D130">
      <v>11615</v>
    </oc>
    <nc r="D130">
      <v>11915</v>
    </nc>
  </rcc>
  <rcc rId="24476" sId="5">
    <oc r="D131">
      <v>7980</v>
    </oc>
    <nc r="D131">
      <v>8095</v>
    </nc>
  </rcc>
  <rcc rId="24477" sId="5">
    <oc r="D132">
      <v>9220</v>
    </oc>
    <nc r="D132">
      <v>9330</v>
    </nc>
  </rcc>
  <rcc rId="24478" sId="5">
    <oc r="D133">
      <v>18590</v>
    </oc>
    <nc r="D133">
      <v>18780</v>
    </nc>
  </rcc>
  <rcc rId="24479" sId="5">
    <oc r="D134">
      <v>17550</v>
    </oc>
    <nc r="D134">
      <v>17680</v>
    </nc>
  </rcc>
  <rcc rId="24480" sId="5">
    <oc r="D135">
      <v>30450</v>
    </oc>
    <nc r="D135">
      <v>30620</v>
    </nc>
  </rcc>
  <rcc rId="24481" sId="5">
    <oc r="D136">
      <v>57840</v>
    </oc>
    <nc r="D136">
      <v>58085</v>
    </nc>
  </rcc>
  <rcc rId="24482" sId="5">
    <oc r="D137">
      <v>28400</v>
    </oc>
    <nc r="D137">
      <v>28600</v>
    </nc>
  </rcc>
  <rcc rId="24483" sId="5">
    <oc r="D138">
      <v>27680</v>
    </oc>
    <nc r="D138">
      <v>28015</v>
    </nc>
  </rcc>
  <rcc rId="24484" sId="5">
    <oc r="D139">
      <v>40160</v>
    </oc>
    <nc r="D139">
      <v>40300</v>
    </nc>
  </rcc>
  <rcc rId="24485" sId="5">
    <oc r="D140">
      <v>18420</v>
    </oc>
    <nc r="D140">
      <v>18575</v>
    </nc>
  </rcc>
  <rcc rId="24486" sId="5">
    <oc r="D141">
      <v>8660</v>
    </oc>
    <nc r="D141">
      <v>8900</v>
    </nc>
  </rcc>
  <rcc rId="24487" sId="5">
    <oc r="D142">
      <v>26320</v>
    </oc>
    <nc r="D142">
      <v>26670</v>
    </nc>
  </rcc>
  <rcc rId="24488" sId="5">
    <oc r="D143">
      <v>41225</v>
    </oc>
    <nc r="D143">
      <v>41325</v>
    </nc>
  </rcc>
  <rcc rId="24489" sId="5">
    <oc r="D144">
      <v>55750</v>
    </oc>
    <nc r="D144">
      <v>56455</v>
    </nc>
  </rcc>
  <rcc rId="24490" sId="5">
    <oc r="D145">
      <v>10065</v>
    </oc>
    <nc r="D145">
      <v>10240</v>
    </nc>
  </rcc>
  <rcc rId="24491" sId="5">
    <oc r="D146">
      <v>11925</v>
    </oc>
    <nc r="D146">
      <v>12105</v>
    </nc>
  </rcc>
  <rcc rId="24492" sId="5">
    <oc r="D147">
      <v>28665</v>
    </oc>
    <nc r="D147">
      <v>28950</v>
    </nc>
  </rcc>
  <rcc rId="24493" sId="5">
    <oc r="D148">
      <v>13245</v>
    </oc>
    <nc r="D148">
      <v>13430</v>
    </nc>
  </rcc>
  <rcc rId="24494" sId="5">
    <oc r="D149">
      <v>39900</v>
    </oc>
    <nc r="D149">
      <v>40025</v>
    </nc>
  </rcc>
  <rcc rId="24495" sId="5">
    <oc r="D150">
      <v>38550</v>
    </oc>
    <nc r="D150">
      <v>38675</v>
    </nc>
  </rcc>
  <rcc rId="24496" sId="5">
    <oc r="D151">
      <v>43900</v>
    </oc>
    <nc r="D151">
      <v>44080</v>
    </nc>
  </rcc>
  <rcc rId="24497" sId="5">
    <oc r="D152">
      <v>22795</v>
    </oc>
    <nc r="D152">
      <v>22920</v>
    </nc>
  </rcc>
  <rcc rId="24498" sId="5">
    <oc r="D154">
      <v>28310</v>
    </oc>
    <nc r="D154">
      <v>28645</v>
    </nc>
  </rcc>
  <rcc rId="24499" sId="5">
    <oc r="D155">
      <v>74625</v>
    </oc>
    <nc r="D155">
      <v>75315</v>
    </nc>
  </rcc>
  <rcc rId="24500" sId="5">
    <oc r="D156">
      <v>23880</v>
    </oc>
    <nc r="D156">
      <v>24180</v>
    </nc>
  </rcc>
  <rcc rId="24501" sId="5">
    <oc r="D157">
      <v>35525</v>
    </oc>
    <nc r="D157">
      <v>35790</v>
    </nc>
  </rcc>
  <rcc rId="24502" sId="5">
    <oc r="D158">
      <v>3990</v>
    </oc>
    <nc r="D158">
      <v>4195</v>
    </nc>
  </rcc>
  <rcc rId="24503" sId="5">
    <oc r="D159">
      <v>7385</v>
    </oc>
    <nc r="D159">
      <v>7485</v>
    </nc>
  </rcc>
  <rcc rId="24504" sId="5">
    <oc r="D160">
      <v>12420</v>
    </oc>
    <nc r="D160">
      <v>12900</v>
    </nc>
  </rcc>
  <rcc rId="24505" sId="5">
    <oc r="D161">
      <v>91470</v>
    </oc>
    <nc r="D161">
      <v>91660</v>
    </nc>
  </rcc>
  <rcc rId="24506" sId="5">
    <oc r="D162">
      <v>72015</v>
    </oc>
    <nc r="D162">
      <v>72795</v>
    </nc>
  </rcc>
  <rcc rId="24507" sId="5">
    <oc r="D163">
      <v>19160</v>
    </oc>
    <nc r="D163">
      <v>19445</v>
    </nc>
  </rcc>
  <rcc rId="24508" sId="5">
    <oc r="D166">
      <v>22495</v>
    </oc>
    <nc r="D166">
      <v>22675</v>
    </nc>
  </rcc>
  <rcc rId="24509" sId="5">
    <oc r="D167">
      <v>670</v>
    </oc>
    <nc r="D167">
      <v>775</v>
    </nc>
  </rcc>
  <rcc rId="24510" sId="5">
    <oc r="D168">
      <v>12975</v>
    </oc>
    <nc r="D168">
      <v>13115</v>
    </nc>
  </rcc>
  <rcc rId="24511" sId="5">
    <oc r="D169">
      <v>12505</v>
    </oc>
    <nc r="D169">
      <v>12605</v>
    </nc>
  </rcc>
  <rcc rId="24512" sId="5">
    <oc r="D170">
      <v>10215</v>
    </oc>
    <nc r="D170">
      <v>10390</v>
    </nc>
  </rcc>
  <rcc rId="24513" sId="5">
    <oc r="D171">
      <v>69815</v>
    </oc>
    <nc r="D171">
      <v>70050</v>
    </nc>
  </rcc>
  <rcc rId="24514" sId="5">
    <oc r="D172">
      <v>39245</v>
    </oc>
    <nc r="D172">
      <v>39420</v>
    </nc>
  </rcc>
  <rcc rId="24515" sId="5">
    <oc r="D173">
      <v>18605</v>
    </oc>
    <nc r="D173">
      <v>18835</v>
    </nc>
  </rcc>
  <rcc rId="24516" sId="5">
    <oc r="D174">
      <v>9605</v>
    </oc>
    <nc r="D174">
      <v>9765</v>
    </nc>
  </rcc>
  <rcc rId="24517" sId="5">
    <oc r="D175">
      <v>51940</v>
    </oc>
    <nc r="D175">
      <v>52050</v>
    </nc>
  </rcc>
  <rcc rId="24518" sId="5">
    <oc r="D176">
      <v>44675</v>
    </oc>
    <nc r="D176">
      <v>44820</v>
    </nc>
  </rcc>
  <rcc rId="24519" sId="5">
    <oc r="D177">
      <v>32105</v>
    </oc>
    <nc r="D177">
      <v>32575</v>
    </nc>
  </rcc>
  <rcc rId="24520" sId="5">
    <oc r="D178">
      <v>127630</v>
    </oc>
    <nc r="D178">
      <v>128160</v>
    </nc>
  </rcc>
  <rcc rId="24521" sId="5">
    <oc r="D179">
      <v>48080</v>
    </oc>
    <nc r="D179">
      <v>48435</v>
    </nc>
  </rcc>
  <rcc rId="24522" sId="5">
    <oc r="D180">
      <v>38335</v>
    </oc>
    <nc r="D180">
      <v>38525</v>
    </nc>
  </rcc>
  <rcc rId="24523" sId="5">
    <oc r="D181">
      <v>9410</v>
    </oc>
    <nc r="D181">
      <v>9570</v>
    </nc>
  </rcc>
  <rcc rId="24524" sId="5">
    <oc r="D182">
      <v>8380</v>
    </oc>
    <nc r="D182">
      <v>8560</v>
    </nc>
  </rcc>
  <rcc rId="24525" sId="5">
    <oc r="D183">
      <v>30855</v>
    </oc>
    <nc r="D183">
      <v>31030</v>
    </nc>
  </rcc>
  <rcc rId="24526" sId="5">
    <oc r="D184">
      <v>22585</v>
    </oc>
    <nc r="D184">
      <v>22885</v>
    </nc>
  </rcc>
  <rcc rId="24527" sId="5">
    <oc r="D185">
      <v>9940</v>
    </oc>
    <nc r="D185">
      <v>10095</v>
    </nc>
  </rcc>
  <rcc rId="24528" sId="5">
    <oc r="D186">
      <v>17690</v>
    </oc>
    <nc r="D186">
      <v>17930</v>
    </nc>
  </rcc>
  <rcc rId="24529" sId="5">
    <oc r="D187">
      <v>40270</v>
    </oc>
    <nc r="D187">
      <v>40325</v>
    </nc>
  </rcc>
  <rcc rId="24530" sId="5">
    <oc r="D188">
      <v>12695</v>
    </oc>
    <nc r="D188">
      <v>12865</v>
    </nc>
  </rcc>
  <rcc rId="24531" sId="5">
    <oc r="D189">
      <v>121290</v>
    </oc>
    <nc r="D189">
      <v>121585</v>
    </nc>
  </rcc>
  <rcc rId="24532" sId="5">
    <oc r="D190">
      <v>6210</v>
    </oc>
    <nc r="D190">
      <v>6475</v>
    </nc>
  </rcc>
  <rcc rId="24533" sId="5">
    <oc r="D191">
      <v>24270</v>
    </oc>
    <nc r="D191">
      <v>24690</v>
    </nc>
  </rcc>
  <rcc rId="24534" sId="5">
    <oc r="D192">
      <v>31965</v>
    </oc>
    <nc r="D192">
      <v>32260</v>
    </nc>
  </rcc>
  <rcc rId="24535" sId="5">
    <oc r="D193">
      <v>24995</v>
    </oc>
    <nc r="D193">
      <v>25505</v>
    </nc>
  </rcc>
  <rcc rId="24536" sId="5">
    <oc r="D195">
      <v>9580</v>
    </oc>
    <nc r="D195">
      <v>9735</v>
    </nc>
  </rcc>
  <rcc rId="24537" sId="5">
    <oc r="D196">
      <v>19760</v>
    </oc>
    <nc r="D196">
      <v>20890</v>
    </nc>
  </rcc>
  <rcc rId="24538" sId="5">
    <oc r="D197">
      <v>9260</v>
    </oc>
    <nc r="D197">
      <v>9395</v>
    </nc>
  </rcc>
  <rcc rId="24539" sId="5">
    <oc r="D198">
      <v>17080</v>
    </oc>
    <nc r="D198">
      <v>17250</v>
    </nc>
  </rcc>
  <rcc rId="24540" sId="5">
    <oc r="D199">
      <v>16250</v>
    </oc>
    <nc r="D199">
      <v>16280</v>
    </nc>
  </rcc>
  <rcc rId="24541" sId="5">
    <oc r="D200">
      <v>22330</v>
    </oc>
    <nc r="D200">
      <v>22600</v>
    </nc>
  </rcc>
  <rcc rId="24542" sId="5">
    <oc r="D201">
      <v>15005</v>
    </oc>
    <nc r="D201">
      <v>15195</v>
    </nc>
  </rcc>
  <rcc rId="24543" sId="5">
    <oc r="E6">
      <v>13360</v>
    </oc>
    <nc r="E6"/>
  </rcc>
  <rcc rId="24544" sId="5">
    <oc r="E7">
      <v>5360</v>
    </oc>
    <nc r="E7"/>
  </rcc>
  <rcc rId="24545" sId="5">
    <oc r="E8">
      <v>12930</v>
    </oc>
    <nc r="E8"/>
  </rcc>
  <rcc rId="24546" sId="5">
    <oc r="E9">
      <v>9560</v>
    </oc>
    <nc r="E9"/>
  </rcc>
  <rcc rId="24547" sId="5">
    <oc r="E10">
      <v>18945</v>
    </oc>
    <nc r="E10"/>
  </rcc>
  <rcc rId="24548" sId="5">
    <oc r="E11">
      <v>45495</v>
    </oc>
    <nc r="E11"/>
  </rcc>
  <rcc rId="24549" sId="5">
    <oc r="E12">
      <v>19005</v>
    </oc>
    <nc r="E12"/>
  </rcc>
  <rcc rId="24550" sId="5">
    <oc r="E13">
      <v>13205</v>
    </oc>
    <nc r="E13"/>
  </rcc>
  <rcc rId="24551" sId="5">
    <oc r="E14">
      <v>69860</v>
    </oc>
    <nc r="E14"/>
  </rcc>
  <rcc rId="24552" sId="5">
    <oc r="E15">
      <v>20215</v>
    </oc>
    <nc r="E15"/>
  </rcc>
  <rcc rId="24553" sId="5">
    <oc r="E16">
      <v>6125</v>
    </oc>
    <nc r="E16"/>
  </rcc>
  <rcc rId="24554" sId="5">
    <oc r="E17">
      <v>32565</v>
    </oc>
    <nc r="E17"/>
  </rcc>
  <rcc rId="24555" sId="5">
    <oc r="E18">
      <v>17695</v>
    </oc>
    <nc r="E18"/>
  </rcc>
  <rcc rId="24556" sId="5">
    <oc r="E19">
      <v>12160</v>
    </oc>
    <nc r="E19"/>
  </rcc>
  <rcc rId="24557" sId="5">
    <oc r="E20">
      <v>51710</v>
    </oc>
    <nc r="E20"/>
  </rcc>
  <rcc rId="24558" sId="5">
    <oc r="E21">
      <v>69740</v>
    </oc>
    <nc r="E21"/>
  </rcc>
  <rcc rId="24559" sId="5">
    <oc r="E22">
      <v>51525</v>
    </oc>
    <nc r="E22"/>
  </rcc>
  <rcc rId="24560" sId="5">
    <oc r="E23">
      <v>10835</v>
    </oc>
    <nc r="E23"/>
  </rcc>
  <rcc rId="24561" sId="5">
    <oc r="E24">
      <v>7365</v>
    </oc>
    <nc r="E24"/>
  </rcc>
  <rcc rId="24562" sId="5">
    <oc r="E25">
      <v>14550</v>
    </oc>
    <nc r="E25"/>
  </rcc>
  <rcc rId="24563" sId="5">
    <oc r="E26">
      <v>8745</v>
    </oc>
    <nc r="E26"/>
  </rcc>
  <rcc rId="24564" sId="5">
    <oc r="E27">
      <v>3055</v>
    </oc>
    <nc r="E27"/>
  </rcc>
  <rcc rId="24565" sId="5">
    <oc r="E28">
      <v>5875</v>
    </oc>
    <nc r="E28"/>
  </rcc>
  <rcc rId="24566" sId="5">
    <oc r="E29">
      <v>19975</v>
    </oc>
    <nc r="E29"/>
  </rcc>
  <rcc rId="24567" sId="5">
    <oc r="E30">
      <v>60480</v>
    </oc>
    <nc r="E30"/>
  </rcc>
  <rcc rId="24568" sId="5">
    <oc r="E31">
      <v>19195</v>
    </oc>
    <nc r="E31"/>
  </rcc>
  <rcc rId="24569" sId="5">
    <oc r="E32">
      <v>18425</v>
    </oc>
    <nc r="E32"/>
  </rcc>
  <rcc rId="24570" sId="5">
    <oc r="E33">
      <v>54695</v>
    </oc>
    <nc r="E33"/>
  </rcc>
  <rcc rId="24571" sId="5">
    <oc r="E34">
      <v>13145</v>
    </oc>
    <nc r="E34"/>
  </rcc>
  <rcc rId="24572" sId="5">
    <oc r="E35">
      <v>10405</v>
    </oc>
    <nc r="E35"/>
  </rcc>
  <rcc rId="24573" sId="5">
    <oc r="E36">
      <v>68530</v>
    </oc>
    <nc r="E36"/>
  </rcc>
  <rcc rId="24574" sId="5">
    <oc r="E37">
      <v>26045</v>
    </oc>
    <nc r="E37"/>
  </rcc>
  <rcc rId="24575" sId="5">
    <oc r="E38">
      <v>90305</v>
    </oc>
    <nc r="E38"/>
  </rcc>
  <rcc rId="24576" sId="5">
    <oc r="E39">
      <v>11675</v>
    </oc>
    <nc r="E39"/>
  </rcc>
  <rcc rId="24577" sId="5">
    <oc r="E40">
      <v>64035</v>
    </oc>
    <nc r="E40"/>
  </rcc>
  <rcc rId="24578" sId="5">
    <oc r="E41">
      <v>18360</v>
    </oc>
    <nc r="E41"/>
  </rcc>
  <rcc rId="24579" sId="5">
    <oc r="E42">
      <v>106435</v>
    </oc>
    <nc r="E42"/>
  </rcc>
  <rcc rId="24580" sId="5">
    <oc r="E43">
      <v>13430</v>
    </oc>
    <nc r="E43"/>
  </rcc>
  <rcc rId="24581" sId="5">
    <oc r="E44">
      <v>23500</v>
    </oc>
    <nc r="E44"/>
  </rcc>
  <rcc rId="24582" sId="5">
    <oc r="E45">
      <v>19600</v>
    </oc>
    <nc r="E45"/>
  </rcc>
  <rcc rId="24583" sId="5">
    <oc r="E47">
      <v>9510</v>
    </oc>
    <nc r="E47"/>
  </rcc>
  <rcc rId="24584" sId="5">
    <oc r="E48">
      <v>24875</v>
    </oc>
    <nc r="E48"/>
  </rcc>
  <rcc rId="24585" sId="5">
    <oc r="E49">
      <v>33935</v>
    </oc>
    <nc r="E49"/>
  </rcc>
  <rcc rId="24586" sId="5">
    <oc r="E50">
      <v>18670</v>
    </oc>
    <nc r="E50"/>
  </rcc>
  <rcc rId="24587" sId="5">
    <oc r="E51">
      <v>1045</v>
    </oc>
    <nc r="E51"/>
  </rcc>
  <rcc rId="24588" sId="5">
    <oc r="E52">
      <v>21630</v>
    </oc>
    <nc r="E52"/>
  </rcc>
  <rcc rId="24589" sId="5">
    <oc r="E53">
      <v>36235</v>
    </oc>
    <nc r="E53"/>
  </rcc>
  <rcc rId="24590" sId="5">
    <oc r="E54">
      <v>41035</v>
    </oc>
    <nc r="E54"/>
  </rcc>
  <rcc rId="24591" sId="5">
    <oc r="E55">
      <v>7345</v>
    </oc>
    <nc r="E55"/>
  </rcc>
  <rcc rId="24592" sId="5">
    <oc r="E56">
      <v>260230</v>
    </oc>
    <nc r="E56"/>
  </rcc>
  <rcc rId="24593" sId="5">
    <oc r="E57">
      <v>31555</v>
    </oc>
    <nc r="E57"/>
  </rcc>
  <rcc rId="24594" sId="5">
    <oc r="E58">
      <v>6390</v>
    </oc>
    <nc r="E58"/>
  </rcc>
  <rcc rId="24595" sId="5">
    <oc r="E59">
      <v>66385</v>
    </oc>
    <nc r="E59"/>
  </rcc>
  <rcc rId="24596" sId="5">
    <oc r="E61">
      <v>3245</v>
    </oc>
    <nc r="E61"/>
  </rcc>
  <rcc rId="24597" sId="5">
    <oc r="E62">
      <v>8205</v>
    </oc>
    <nc r="E62"/>
  </rcc>
  <rcc rId="24598" sId="5">
    <oc r="E63">
      <v>600</v>
    </oc>
    <nc r="E63"/>
  </rcc>
  <rcc rId="24599" sId="5">
    <oc r="E64">
      <v>18620</v>
    </oc>
    <nc r="E64"/>
  </rcc>
  <rcc rId="24600" sId="5">
    <oc r="E65">
      <v>6470</v>
    </oc>
    <nc r="E65"/>
  </rcc>
  <rcc rId="24601" sId="5">
    <oc r="E66">
      <v>22440</v>
    </oc>
    <nc r="E66"/>
  </rcc>
  <rcc rId="24602" sId="5">
    <oc r="E67">
      <v>27475</v>
    </oc>
    <nc r="E67"/>
  </rcc>
  <rcc rId="24603" sId="5">
    <oc r="E68">
      <v>5540</v>
    </oc>
    <nc r="E68"/>
  </rcc>
  <rcc rId="24604" sId="5">
    <oc r="E70">
      <v>20350</v>
    </oc>
    <nc r="E70"/>
  </rcc>
  <rcc rId="24605" sId="5">
    <oc r="E71">
      <v>35525</v>
    </oc>
    <nc r="E71"/>
  </rcc>
  <rcc rId="24606" sId="5">
    <oc r="E72">
      <v>32235</v>
    </oc>
    <nc r="E72"/>
  </rcc>
  <rcc rId="24607" sId="5">
    <oc r="E73">
      <v>3655</v>
    </oc>
    <nc r="E73"/>
  </rcc>
  <rcc rId="24608" sId="5">
    <oc r="E74">
      <v>6225</v>
    </oc>
    <nc r="E74"/>
  </rcc>
  <rcc rId="24609" sId="5">
    <oc r="E75">
      <v>5240</v>
    </oc>
    <nc r="E75"/>
  </rcc>
  <rcc rId="24610" sId="5">
    <oc r="E76">
      <v>55105</v>
    </oc>
    <nc r="E76"/>
  </rcc>
  <rcc rId="24611" sId="5">
    <oc r="E77">
      <v>11785</v>
    </oc>
    <nc r="E77"/>
  </rcc>
  <rcc rId="24612" sId="5">
    <oc r="E78">
      <v>11750</v>
    </oc>
    <nc r="E78"/>
  </rcc>
  <rcc rId="24613" sId="5">
    <oc r="E79">
      <v>8165</v>
    </oc>
    <nc r="E79"/>
  </rcc>
  <rcc rId="24614" sId="5">
    <oc r="E80">
      <v>6585</v>
    </oc>
    <nc r="E80"/>
  </rcc>
  <rcc rId="24615" sId="5">
    <oc r="E81">
      <v>10215</v>
    </oc>
    <nc r="E81"/>
  </rcc>
  <rcc rId="24616" sId="5">
    <oc r="E82">
      <v>1975</v>
    </oc>
    <nc r="E82"/>
  </rcc>
  <rcc rId="24617" sId="5">
    <oc r="E83">
      <v>15180</v>
    </oc>
    <nc r="E83"/>
  </rcc>
  <rcc rId="24618" sId="5">
    <oc r="E84">
      <v>100</v>
    </oc>
    <nc r="E84"/>
  </rcc>
  <rcc rId="24619" sId="5">
    <oc r="E85">
      <v>25205</v>
    </oc>
    <nc r="E85"/>
  </rcc>
  <rcc rId="24620" sId="5">
    <oc r="E86">
      <v>27000</v>
    </oc>
    <nc r="E86"/>
  </rcc>
  <rcc rId="24621" sId="5">
    <oc r="E87">
      <v>8535</v>
    </oc>
    <nc r="E87"/>
  </rcc>
  <rcc rId="24622" sId="5">
    <oc r="E88">
      <v>3000</v>
    </oc>
    <nc r="E88"/>
  </rcc>
  <rcc rId="24623" sId="5">
    <oc r="E89">
      <v>33810</v>
    </oc>
    <nc r="E89"/>
  </rcc>
  <rcc rId="24624" sId="5">
    <oc r="E90">
      <v>27040</v>
    </oc>
    <nc r="E90"/>
  </rcc>
  <rcc rId="24625" sId="5">
    <oc r="E91">
      <v>65220</v>
    </oc>
    <nc r="E91"/>
  </rcc>
  <rcc rId="24626" sId="5">
    <oc r="E92">
      <v>39635</v>
    </oc>
    <nc r="E92"/>
  </rcc>
  <rcc rId="24627" sId="5">
    <oc r="E94">
      <v>1120</v>
    </oc>
    <nc r="E94"/>
  </rcc>
  <rcc rId="24628" sId="5">
    <oc r="E95">
      <v>19450</v>
    </oc>
    <nc r="E95"/>
  </rcc>
  <rcc rId="24629" sId="5">
    <oc r="E96">
      <v>8154</v>
    </oc>
    <nc r="E96"/>
  </rcc>
  <rcc rId="24630" sId="5">
    <oc r="E97">
      <v>33480</v>
    </oc>
    <nc r="E97"/>
  </rcc>
  <rcc rId="24631" sId="5">
    <oc r="E98">
      <v>8100</v>
    </oc>
    <nc r="E98"/>
  </rcc>
  <rcc rId="24632" sId="5">
    <oc r="E99">
      <v>43390</v>
    </oc>
    <nc r="E99"/>
  </rcc>
  <rcc rId="24633" sId="5">
    <oc r="E100">
      <v>30335</v>
    </oc>
    <nc r="E100"/>
  </rcc>
  <rcc rId="24634" sId="5">
    <oc r="E101">
      <v>29685</v>
    </oc>
    <nc r="E101"/>
  </rcc>
  <rcc rId="24635" sId="5">
    <oc r="E102">
      <v>16520</v>
    </oc>
    <nc r="E102"/>
  </rcc>
  <rcc rId="24636" sId="5">
    <oc r="E103">
      <v>14115</v>
    </oc>
    <nc r="E103"/>
  </rcc>
  <rcc rId="24637" sId="5">
    <oc r="E104">
      <v>23640</v>
    </oc>
    <nc r="E104"/>
  </rcc>
  <rcc rId="24638" sId="5">
    <oc r="E105">
      <v>3935</v>
    </oc>
    <nc r="E105"/>
  </rcc>
  <rcc rId="24639" sId="5">
    <oc r="E106">
      <v>8765</v>
    </oc>
    <nc r="E106"/>
  </rcc>
  <rcc rId="24640" sId="5">
    <oc r="E107">
      <v>5480</v>
    </oc>
    <nc r="E107"/>
  </rcc>
  <rcc rId="24641" sId="5">
    <oc r="E108">
      <v>97265</v>
    </oc>
    <nc r="E108"/>
  </rcc>
  <rcc rId="24642" sId="5">
    <oc r="E109">
      <v>35030</v>
    </oc>
    <nc r="E109"/>
  </rcc>
  <rcc rId="24643" sId="5">
    <oc r="E110">
      <v>13490</v>
    </oc>
    <nc r="E110"/>
  </rcc>
  <rcc rId="24644" sId="5">
    <oc r="E111">
      <v>25295</v>
    </oc>
    <nc r="E111"/>
  </rcc>
  <rcc rId="24645" sId="5">
    <oc r="E112">
      <v>4900</v>
    </oc>
    <nc r="E112"/>
  </rcc>
  <rcc rId="24646" sId="5">
    <oc r="E113">
      <v>19545</v>
    </oc>
    <nc r="E113"/>
  </rcc>
  <rcc rId="24647" sId="5">
    <oc r="E114">
      <v>11130</v>
    </oc>
    <nc r="E114"/>
  </rcc>
  <rcc rId="24648" sId="5">
    <oc r="E115">
      <v>46425</v>
    </oc>
    <nc r="E115"/>
  </rcc>
  <rcc rId="24649" sId="5">
    <oc r="E116">
      <v>35295</v>
    </oc>
    <nc r="E116"/>
  </rcc>
  <rcc rId="24650" sId="5">
    <oc r="E117">
      <v>95645</v>
    </oc>
    <nc r="E117"/>
  </rcc>
  <rcc rId="24651" sId="5">
    <oc r="E118">
      <v>39805</v>
    </oc>
    <nc r="E118"/>
  </rcc>
  <rcc rId="24652" sId="5">
    <oc r="E119">
      <v>2055</v>
    </oc>
    <nc r="E119"/>
  </rcc>
  <rcc rId="24653" sId="5">
    <oc r="E120">
      <v>86435</v>
    </oc>
    <nc r="E120"/>
  </rcc>
  <rcc rId="24654" sId="5">
    <oc r="E121">
      <v>83255</v>
    </oc>
    <nc r="E121"/>
  </rcc>
  <rcc rId="24655" sId="5">
    <oc r="E122">
      <v>15800</v>
    </oc>
    <nc r="E122"/>
  </rcc>
  <rcc rId="24656" sId="5">
    <oc r="E123">
      <v>5005</v>
    </oc>
    <nc r="E123"/>
  </rcc>
  <rcc rId="24657" sId="5">
    <oc r="E124">
      <v>8395</v>
    </oc>
    <nc r="E124"/>
  </rcc>
  <rcc rId="24658" sId="5">
    <oc r="E125">
      <v>9490</v>
    </oc>
    <nc r="E125"/>
  </rcc>
  <rcc rId="24659" sId="5">
    <oc r="E126">
      <v>30650</v>
    </oc>
    <nc r="E126"/>
  </rcc>
  <rcc rId="24660" sId="5">
    <oc r="E127">
      <v>59230</v>
    </oc>
    <nc r="E127"/>
  </rcc>
  <rcc rId="24661" sId="5">
    <oc r="E128">
      <v>8315</v>
    </oc>
    <nc r="E128"/>
  </rcc>
  <rcc rId="24662" sId="5">
    <oc r="E129">
      <v>15470</v>
    </oc>
    <nc r="E129"/>
  </rcc>
  <rcc rId="24663" sId="5">
    <oc r="E130">
      <v>11915</v>
    </oc>
    <nc r="E130"/>
  </rcc>
  <rcc rId="24664" sId="5">
    <oc r="E131">
      <v>8095</v>
    </oc>
    <nc r="E131"/>
  </rcc>
  <rcc rId="24665" sId="5">
    <oc r="E132">
      <v>9330</v>
    </oc>
    <nc r="E132"/>
  </rcc>
  <rcc rId="24666" sId="5">
    <oc r="E133">
      <v>18780</v>
    </oc>
    <nc r="E133"/>
  </rcc>
  <rcc rId="24667" sId="5">
    <oc r="E134">
      <v>17680</v>
    </oc>
    <nc r="E134"/>
  </rcc>
  <rcc rId="24668" sId="5">
    <oc r="E135">
      <v>30620</v>
    </oc>
    <nc r="E135"/>
  </rcc>
  <rcc rId="24669" sId="5">
    <oc r="E136">
      <v>58085</v>
    </oc>
    <nc r="E136"/>
  </rcc>
  <rcc rId="24670" sId="5">
    <oc r="E137">
      <v>28600</v>
    </oc>
    <nc r="E137"/>
  </rcc>
  <rcc rId="24671" sId="5">
    <oc r="E138">
      <v>28015</v>
    </oc>
    <nc r="E138"/>
  </rcc>
  <rcc rId="24672" sId="5">
    <oc r="E139">
      <v>40300</v>
    </oc>
    <nc r="E139"/>
  </rcc>
  <rcc rId="24673" sId="5">
    <oc r="E140">
      <v>18575</v>
    </oc>
    <nc r="E140"/>
  </rcc>
  <rcc rId="24674" sId="5">
    <oc r="E141">
      <v>8900</v>
    </oc>
    <nc r="E141"/>
  </rcc>
  <rcc rId="24675" sId="5">
    <oc r="E142">
      <v>26670</v>
    </oc>
    <nc r="E142"/>
  </rcc>
  <rcc rId="24676" sId="5">
    <oc r="E143">
      <v>41325</v>
    </oc>
    <nc r="E143"/>
  </rcc>
  <rcc rId="24677" sId="5">
    <oc r="E144">
      <v>56455</v>
    </oc>
    <nc r="E144"/>
  </rcc>
  <rcc rId="24678" sId="5">
    <oc r="E145">
      <v>10240</v>
    </oc>
    <nc r="E145"/>
  </rcc>
  <rcc rId="24679" sId="5">
    <oc r="E146">
      <v>12105</v>
    </oc>
    <nc r="E146"/>
  </rcc>
  <rcc rId="24680" sId="5">
    <oc r="E147">
      <v>28950</v>
    </oc>
    <nc r="E147"/>
  </rcc>
  <rcc rId="24681" sId="5">
    <oc r="E148">
      <v>13430</v>
    </oc>
    <nc r="E148"/>
  </rcc>
  <rcc rId="24682" sId="5">
    <oc r="E149">
      <v>40025</v>
    </oc>
    <nc r="E149"/>
  </rcc>
  <rcc rId="24683" sId="5">
    <oc r="E150">
      <v>38675</v>
    </oc>
    <nc r="E150"/>
  </rcc>
  <rcc rId="24684" sId="5">
    <oc r="E151">
      <v>44080</v>
    </oc>
    <nc r="E151"/>
  </rcc>
  <rcc rId="24685" sId="5">
    <oc r="E152">
      <v>22920</v>
    </oc>
    <nc r="E152"/>
  </rcc>
  <rcc rId="24686" sId="5">
    <oc r="E153">
      <v>1405</v>
    </oc>
    <nc r="E153"/>
  </rcc>
  <rcc rId="24687" sId="5">
    <oc r="E154">
      <v>28645</v>
    </oc>
    <nc r="E154"/>
  </rcc>
  <rcc rId="24688" sId="5">
    <oc r="E155">
      <v>75315</v>
    </oc>
    <nc r="E155"/>
  </rcc>
  <rcc rId="24689" sId="5">
    <oc r="E156">
      <v>24180</v>
    </oc>
    <nc r="E156"/>
  </rcc>
  <rcc rId="24690" sId="5">
    <oc r="E157">
      <v>35790</v>
    </oc>
    <nc r="E157"/>
  </rcc>
  <rcc rId="24691" sId="5">
    <oc r="E158">
      <v>4195</v>
    </oc>
    <nc r="E158"/>
  </rcc>
  <rcc rId="24692" sId="5">
    <oc r="E159">
      <v>7485</v>
    </oc>
    <nc r="E159"/>
  </rcc>
  <rcc rId="24693" sId="5">
    <oc r="E160">
      <v>12900</v>
    </oc>
    <nc r="E160"/>
  </rcc>
  <rcc rId="24694" sId="5">
    <oc r="E161">
      <v>91660</v>
    </oc>
    <nc r="E161"/>
  </rcc>
  <rcc rId="24695" sId="5">
    <oc r="E162">
      <v>72795</v>
    </oc>
    <nc r="E162"/>
  </rcc>
  <rcc rId="24696" sId="5">
    <oc r="E163">
      <v>19445</v>
    </oc>
    <nc r="E163"/>
  </rcc>
  <rcc rId="24697" sId="5">
    <oc r="E164">
      <v>46530</v>
    </oc>
    <nc r="E164"/>
  </rcc>
  <rcc rId="24698" sId="5">
    <oc r="E165">
      <v>28880</v>
    </oc>
    <nc r="E165"/>
  </rcc>
  <rcc rId="24699" sId="5">
    <oc r="E166">
      <v>22675</v>
    </oc>
    <nc r="E166"/>
  </rcc>
  <rcc rId="24700" sId="5">
    <oc r="E167">
      <v>775</v>
    </oc>
    <nc r="E167"/>
  </rcc>
  <rcc rId="24701" sId="5">
    <oc r="E168">
      <v>13115</v>
    </oc>
    <nc r="E168"/>
  </rcc>
  <rcc rId="24702" sId="5">
    <oc r="E169">
      <v>12605</v>
    </oc>
    <nc r="E169"/>
  </rcc>
  <rcc rId="24703" sId="5">
    <oc r="E170">
      <v>10390</v>
    </oc>
    <nc r="E170"/>
  </rcc>
  <rcc rId="24704" sId="5">
    <oc r="E171">
      <v>70050</v>
    </oc>
    <nc r="E171"/>
  </rcc>
  <rcc rId="24705" sId="5">
    <oc r="E172">
      <v>39420</v>
    </oc>
    <nc r="E172"/>
  </rcc>
  <rcc rId="24706" sId="5">
    <oc r="E173">
      <v>18835</v>
    </oc>
    <nc r="E173"/>
  </rcc>
  <rcc rId="24707" sId="5">
    <oc r="E174">
      <v>9765</v>
    </oc>
    <nc r="E174"/>
  </rcc>
  <rcc rId="24708" sId="5">
    <oc r="E175">
      <v>52050</v>
    </oc>
    <nc r="E175"/>
  </rcc>
  <rcc rId="24709" sId="5">
    <oc r="E176">
      <v>44820</v>
    </oc>
    <nc r="E176"/>
  </rcc>
  <rcc rId="24710" sId="5">
    <oc r="E177">
      <v>32575</v>
    </oc>
    <nc r="E177"/>
  </rcc>
  <rcc rId="24711" sId="5">
    <oc r="E178">
      <v>128160</v>
    </oc>
    <nc r="E178"/>
  </rcc>
  <rcc rId="24712" sId="5">
    <oc r="E179">
      <v>48435</v>
    </oc>
    <nc r="E179"/>
  </rcc>
  <rcc rId="24713" sId="5">
    <oc r="E180">
      <v>38525</v>
    </oc>
    <nc r="E180"/>
  </rcc>
  <rcc rId="24714" sId="5">
    <oc r="E181">
      <v>9570</v>
    </oc>
    <nc r="E181"/>
  </rcc>
  <rcc rId="24715" sId="5">
    <oc r="E182">
      <v>8560</v>
    </oc>
    <nc r="E182"/>
  </rcc>
  <rcc rId="24716" sId="5">
    <oc r="E183">
      <v>31030</v>
    </oc>
    <nc r="E183"/>
  </rcc>
  <rcc rId="24717" sId="5">
    <oc r="E184">
      <v>22885</v>
    </oc>
    <nc r="E184"/>
  </rcc>
  <rcc rId="24718" sId="5">
    <oc r="E185">
      <v>10095</v>
    </oc>
    <nc r="E185"/>
  </rcc>
  <rcc rId="24719" sId="5">
    <oc r="E186">
      <v>17930</v>
    </oc>
    <nc r="E186"/>
  </rcc>
  <rcc rId="24720" sId="5">
    <oc r="E187">
      <v>40325</v>
    </oc>
    <nc r="E187"/>
  </rcc>
  <rcc rId="24721" sId="5">
    <oc r="E188">
      <v>12865</v>
    </oc>
    <nc r="E188"/>
  </rcc>
  <rcc rId="24722" sId="5">
    <oc r="E189">
      <v>121585</v>
    </oc>
    <nc r="E189"/>
  </rcc>
  <rcc rId="24723" sId="5">
    <oc r="E190">
      <v>6475</v>
    </oc>
    <nc r="E190"/>
  </rcc>
  <rcc rId="24724" sId="5">
    <oc r="E191">
      <v>24690</v>
    </oc>
    <nc r="E191"/>
  </rcc>
  <rcc rId="24725" sId="5">
    <oc r="E192">
      <v>32260</v>
    </oc>
    <nc r="E192"/>
  </rcc>
  <rcc rId="24726" sId="5">
    <oc r="E193">
      <v>25505</v>
    </oc>
    <nc r="E193"/>
  </rcc>
  <rcc rId="24727" sId="5">
    <oc r="E194">
      <v>10225</v>
    </oc>
    <nc r="E194"/>
  </rcc>
  <rcc rId="24728" sId="5">
    <oc r="E195">
      <v>9735</v>
    </oc>
    <nc r="E195"/>
  </rcc>
  <rcc rId="24729" sId="5">
    <oc r="E196">
      <v>20890</v>
    </oc>
    <nc r="E196"/>
  </rcc>
  <rcc rId="24730" sId="5">
    <oc r="E197">
      <v>9395</v>
    </oc>
    <nc r="E197"/>
  </rcc>
  <rcc rId="24731" sId="5">
    <oc r="E198">
      <v>17250</v>
    </oc>
    <nc r="E198"/>
  </rcc>
  <rcc rId="24732" sId="5">
    <oc r="E199">
      <v>16280</v>
    </oc>
    <nc r="E199"/>
  </rcc>
  <rcc rId="24733" sId="5">
    <oc r="E200">
      <v>22600</v>
    </oc>
    <nc r="E200"/>
  </rcc>
  <rcc rId="24734" sId="5">
    <oc r="E201">
      <v>15195</v>
    </oc>
    <nc r="E201"/>
  </rcc>
  <rcc rId="24735" sId="6" numFmtId="19">
    <oc r="D6">
      <v>44950</v>
    </oc>
    <nc r="D6">
      <v>44978</v>
    </nc>
  </rcc>
  <rcc rId="24736" sId="6" numFmtId="19">
    <oc r="E6">
      <v>44978</v>
    </oc>
    <nc r="E6">
      <v>45007</v>
    </nc>
  </rcc>
  <rcc rId="24737" sId="6">
    <oc r="E1" t="inlineStr">
      <is>
        <t>Февраль</t>
      </is>
    </oc>
    <nc r="E1" t="inlineStr">
      <is>
        <t>Март</t>
      </is>
    </nc>
  </rcc>
  <rcc rId="24738" sId="6" odxf="1" dxf="1">
    <oc r="D7">
      <v>9139</v>
    </oc>
    <nc r="D7">
      <v>9169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39" sId="6">
    <oc r="D8">
      <v>15417</v>
    </oc>
    <nc r="D8">
      <v>15832</v>
    </nc>
  </rcc>
  <rfmt sheetId="6" sqref="D9" start="0" length="0">
    <dxf>
      <fill>
        <patternFill>
          <bgColor theme="4" tint="0.79998168889431442"/>
        </patternFill>
      </fill>
    </dxf>
  </rfmt>
  <rcc rId="24740" sId="6" odxf="1" dxf="1">
    <oc r="D10">
      <v>38655</v>
    </oc>
    <nc r="D10">
      <v>38755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1" sId="6">
    <oc r="D11">
      <v>40205</v>
    </oc>
    <nc r="D11">
      <v>41465</v>
    </nc>
  </rcc>
  <rcc rId="24742" sId="6">
    <oc r="D12">
      <v>24019</v>
    </oc>
    <nc r="D12">
      <v>24273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4743" sId="6">
    <oc r="D16">
      <v>698</v>
    </oc>
    <nc r="D16">
      <v>717</v>
    </nc>
  </rcc>
  <rcc rId="24744" sId="6">
    <oc r="D17">
      <v>1246</v>
    </oc>
    <nc r="D17">
      <v>1338</v>
    </nc>
  </rcc>
  <rcc rId="24745" sId="6">
    <oc r="D20">
      <v>40126</v>
    </oc>
    <nc r="D20">
      <v>40194</v>
    </nc>
  </rcc>
  <rcc rId="24746" sId="6" odxf="1" dxf="1">
    <oc r="D21">
      <v>23571</v>
    </oc>
    <nc r="D21">
      <v>23901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7" sId="6">
    <oc r="D23">
      <v>5440</v>
    </oc>
    <nc r="D23">
      <v>5560</v>
    </nc>
  </rcc>
  <rcc rId="24748" sId="6">
    <oc r="D24">
      <v>26250</v>
    </oc>
    <nc r="D24">
      <v>26350</v>
    </nc>
  </rcc>
  <rcc rId="24749" sId="6">
    <oc r="D25">
      <v>15948</v>
    </oc>
    <nc r="D25">
      <v>16055</v>
    </nc>
  </rcc>
  <rcc rId="24750" sId="6">
    <oc r="D29">
      <v>59551</v>
    </oc>
    <nc r="D29">
      <v>60131</v>
    </nc>
  </rcc>
  <rcc rId="24751" sId="6">
    <oc r="D30">
      <v>5669</v>
    </oc>
    <nc r="D30">
      <v>5746</v>
    </nc>
  </rcc>
  <rcc rId="24752" sId="6">
    <oc r="D31">
      <v>25051</v>
    </oc>
    <nc r="D31">
      <v>25413</v>
    </nc>
  </rcc>
  <rcc rId="24753" sId="6">
    <oc r="D32">
      <v>31193</v>
    </oc>
    <nc r="D32">
      <v>31715</v>
    </nc>
  </rcc>
  <rcc rId="24754" sId="6">
    <oc r="D33">
      <v>22625</v>
    </oc>
    <nc r="D33">
      <v>23313</v>
    </nc>
  </rcc>
  <rcc rId="24755" sId="6" odxf="1" dxf="1">
    <oc r="D34">
      <v>75837</v>
    </oc>
    <nc r="D34">
      <v>77038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756" sId="6">
    <oc r="D35">
      <v>1269</v>
    </oc>
    <nc r="D35">
      <v>1384</v>
    </nc>
  </rcc>
  <rcc rId="24757" sId="6">
    <oc r="D37">
      <v>25300</v>
    </oc>
    <nc r="D37">
      <v>25730</v>
    </nc>
  </rcc>
  <rcc rId="24758" sId="6">
    <oc r="D39">
      <v>19766</v>
    </oc>
    <nc r="D39">
      <v>19813</v>
    </nc>
  </rcc>
  <rcc rId="24759" sId="6">
    <oc r="D40">
      <v>40436</v>
    </oc>
    <nc r="D40">
      <v>40490</v>
    </nc>
  </rcc>
  <rcc rId="24760" sId="6">
    <oc r="D41">
      <v>592</v>
    </oc>
    <nc r="D41">
      <v>605</v>
    </nc>
  </rcc>
  <rcc rId="24761" sId="6">
    <oc r="E7">
      <v>9169</v>
    </oc>
    <nc r="E7"/>
  </rcc>
  <rcc rId="24762" sId="6">
    <oc r="E8">
      <v>15832</v>
    </oc>
    <nc r="E8"/>
  </rcc>
  <rcc rId="24763" sId="6">
    <oc r="E9">
      <v>344</v>
    </oc>
    <nc r="E9"/>
  </rcc>
  <rcc rId="24764" sId="6">
    <oc r="E10">
      <v>38755</v>
    </oc>
    <nc r="E10"/>
  </rcc>
  <rcc rId="24765" sId="6">
    <oc r="E11">
      <v>41465</v>
    </oc>
    <nc r="E11"/>
  </rcc>
  <rcc rId="24766" sId="6">
    <oc r="E12">
      <v>24273</v>
    </oc>
    <nc r="E12"/>
  </rcc>
  <rcc rId="24767" sId="6">
    <oc r="E13">
      <v>1317</v>
    </oc>
    <nc r="E13"/>
  </rcc>
  <rcc rId="24768" sId="6">
    <oc r="E14">
      <v>1853</v>
    </oc>
    <nc r="E14"/>
  </rcc>
  <rcc rId="24769" sId="6">
    <oc r="E15">
      <v>10326</v>
    </oc>
    <nc r="E15"/>
  </rcc>
  <rcc rId="24770" sId="6">
    <oc r="E16">
      <v>717</v>
    </oc>
    <nc r="E16"/>
  </rcc>
  <rcc rId="24771" sId="6">
    <oc r="E17">
      <v>1338</v>
    </oc>
    <nc r="E17"/>
  </rcc>
  <rcc rId="24772" sId="6">
    <oc r="E20">
      <v>40194</v>
    </oc>
    <nc r="E20"/>
  </rcc>
  <rcc rId="24773" sId="6">
    <oc r="E21">
      <v>23901</v>
    </oc>
    <nc r="E21"/>
  </rcc>
  <rcc rId="24774" sId="6">
    <oc r="E22">
      <v>31968</v>
    </oc>
    <nc r="E22"/>
  </rcc>
  <rcc rId="24775" sId="6">
    <oc r="E23">
      <v>5560</v>
    </oc>
    <nc r="E23"/>
  </rcc>
  <rcc rId="24776" sId="6">
    <oc r="E24">
      <v>26350</v>
    </oc>
    <nc r="E24"/>
  </rcc>
  <rcc rId="24777" sId="6">
    <oc r="E25">
      <v>16055</v>
    </oc>
    <nc r="E25"/>
  </rcc>
  <rcc rId="24778" sId="6">
    <oc r="E26">
      <v>24624</v>
    </oc>
    <nc r="E26"/>
  </rcc>
  <rcc rId="24779" sId="6">
    <oc r="E29">
      <v>60131</v>
    </oc>
    <nc r="E29"/>
  </rcc>
  <rcc rId="24780" sId="6">
    <oc r="E30">
      <v>5746</v>
    </oc>
    <nc r="E30"/>
  </rcc>
  <rcc rId="24781" sId="6">
    <oc r="E31">
      <v>25413</v>
    </oc>
    <nc r="E31"/>
  </rcc>
  <rcc rId="24782" sId="6">
    <oc r="E32">
      <v>31715</v>
    </oc>
    <nc r="E32"/>
  </rcc>
  <rcc rId="24783" sId="6">
    <oc r="E33">
      <v>23313</v>
    </oc>
    <nc r="E33"/>
  </rcc>
  <rcc rId="24784" sId="6">
    <oc r="E34">
      <v>77038</v>
    </oc>
    <nc r="E34"/>
  </rcc>
  <rcc rId="24785" sId="6">
    <oc r="E35">
      <v>1384</v>
    </oc>
    <nc r="E35"/>
  </rcc>
  <rcc rId="24786" sId="6">
    <oc r="E36">
      <v>8102</v>
    </oc>
    <nc r="E36"/>
  </rcc>
  <rcc rId="24787" sId="6">
    <oc r="E37">
      <v>25730</v>
    </oc>
    <nc r="E37"/>
  </rcc>
  <rcc rId="24788" sId="6">
    <oc r="E38">
      <v>1417</v>
    </oc>
    <nc r="E38"/>
  </rcc>
  <rcc rId="24789" sId="6">
    <oc r="E39">
      <v>19813</v>
    </oc>
    <nc r="E39"/>
  </rcc>
  <rcc rId="24790" sId="6">
    <oc r="E40">
      <v>40490</v>
    </oc>
    <nc r="E40"/>
  </rcc>
  <rcc rId="24791" sId="6">
    <oc r="E41">
      <v>605</v>
    </oc>
    <nc r="E41"/>
  </rcc>
  <rcc rId="24792" sId="6">
    <oc r="D51">
      <v>50680</v>
    </oc>
    <nc r="D51">
      <v>51432</v>
    </nc>
  </rcc>
  <rcc rId="24793" sId="6">
    <oc r="D52">
      <v>74811</v>
    </oc>
    <nc r="D52">
      <v>75767</v>
    </nc>
  </rcc>
  <rcc rId="24794" sId="6" odxf="1" dxf="1">
    <oc r="D53">
      <v>34726</v>
    </oc>
    <nc r="D53">
      <v>35870</v>
    </nc>
    <odxf/>
    <ndxf/>
  </rcc>
  <rfmt sheetId="6" sqref="D54" start="0" length="0">
    <dxf/>
  </rfmt>
  <rcc rId="24795" sId="6">
    <oc r="D55">
      <v>9405</v>
    </oc>
    <nc r="D55">
      <v>9411</v>
    </nc>
  </rcc>
  <rcc rId="24796" sId="6">
    <oc r="D56">
      <v>22282</v>
    </oc>
    <nc r="D56">
      <v>22404</v>
    </nc>
  </rcc>
  <rcc rId="24797" sId="6">
    <oc r="D57">
      <v>4866</v>
    </oc>
    <nc r="D57">
      <v>4976</v>
    </nc>
  </rcc>
  <rcc rId="24798" sId="6">
    <oc r="D58">
      <v>11457</v>
    </oc>
    <nc r="D58">
      <v>12108</v>
    </nc>
  </rcc>
  <rcc rId="24799" sId="6">
    <oc r="D59">
      <v>18926</v>
    </oc>
    <nc r="D59">
      <v>19528</v>
    </nc>
  </rcc>
  <rcc rId="24800" sId="6">
    <oc r="D60">
      <v>19841</v>
    </oc>
    <nc r="D60">
      <v>20464</v>
    </nc>
  </rcc>
  <rcc rId="24801" sId="6">
    <oc r="D61">
      <v>24298</v>
    </oc>
    <nc r="D61">
      <v>24503</v>
    </nc>
  </rcc>
  <rcc rId="24802" sId="6">
    <oc r="D62">
      <v>26837</v>
    </oc>
    <nc r="D62">
      <v>27133</v>
    </nc>
  </rcc>
  <rcc rId="24803" sId="6">
    <oc r="D63">
      <v>51332</v>
    </oc>
    <nc r="D63">
      <v>52746</v>
    </nc>
  </rcc>
  <rcc rId="24804" sId="6">
    <oc r="D65">
      <v>5302</v>
    </oc>
    <nc r="D65">
      <v>6301</v>
    </nc>
  </rcc>
  <rcc rId="24805" sId="6">
    <oc r="D66">
      <v>31272</v>
    </oc>
    <nc r="D66">
      <v>31658</v>
    </nc>
  </rcc>
  <rcc rId="24806" sId="6">
    <oc r="D67">
      <v>84205</v>
    </oc>
    <nc r="D67">
      <v>85741</v>
    </nc>
  </rcc>
  <rcc rId="24807" sId="6">
    <oc r="D68">
      <v>12759</v>
    </oc>
    <nc r="D68">
      <v>12893</v>
    </nc>
  </rcc>
  <rcc rId="24808" sId="6" odxf="1" dxf="1">
    <oc r="D69">
      <v>4350</v>
    </oc>
    <nc r="D69">
      <v>4400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4809" sId="6">
    <oc r="E51">
      <v>51432</v>
    </oc>
    <nc r="E51"/>
  </rcc>
  <rcc rId="24810" sId="6">
    <oc r="E52">
      <v>75767</v>
    </oc>
    <nc r="E52"/>
  </rcc>
  <rcc rId="24811" sId="6">
    <oc r="E53">
      <v>35870</v>
    </oc>
    <nc r="E53"/>
  </rcc>
  <rcc rId="24812" sId="6">
    <oc r="E55">
      <v>9411</v>
    </oc>
    <nc r="E55"/>
  </rcc>
  <rcc rId="24813" sId="6">
    <oc r="E56">
      <v>22404</v>
    </oc>
    <nc r="E56"/>
  </rcc>
  <rcc rId="24814" sId="6">
    <oc r="E57">
      <v>4976</v>
    </oc>
    <nc r="E57"/>
  </rcc>
  <rcc rId="24815" sId="6">
    <oc r="E58">
      <v>12108</v>
    </oc>
    <nc r="E58"/>
  </rcc>
  <rcc rId="24816" sId="6">
    <oc r="E59">
      <v>19528</v>
    </oc>
    <nc r="E59"/>
  </rcc>
  <rcc rId="24817" sId="6">
    <oc r="E60">
      <v>20464</v>
    </oc>
    <nc r="E60"/>
  </rcc>
  <rcc rId="24818" sId="6">
    <oc r="E61">
      <v>24503</v>
    </oc>
    <nc r="E61"/>
  </rcc>
  <rcc rId="24819" sId="6">
    <oc r="E62">
      <v>27133</v>
    </oc>
    <nc r="E62"/>
  </rcc>
  <rcc rId="24820" sId="6">
    <oc r="E63">
      <v>52746</v>
    </oc>
    <nc r="E63"/>
  </rcc>
  <rcc rId="24821" sId="6">
    <oc r="E64">
      <v>40</v>
    </oc>
    <nc r="E64"/>
  </rcc>
  <rcc rId="24822" sId="6">
    <oc r="E65">
      <v>6301</v>
    </oc>
    <nc r="E65"/>
  </rcc>
  <rcc rId="24823" sId="6">
    <oc r="E66">
      <v>31658</v>
    </oc>
    <nc r="E66"/>
  </rcc>
  <rcc rId="24824" sId="6">
    <oc r="E67">
      <v>85741</v>
    </oc>
    <nc r="E67"/>
  </rcc>
  <rcc rId="24825" sId="6">
    <oc r="E68">
      <v>12893</v>
    </oc>
    <nc r="E68"/>
  </rcc>
  <rcc rId="24826" sId="6">
    <oc r="E69">
      <v>4400</v>
    </oc>
    <nc r="E69">
      <v>7100</v>
    </nc>
  </rcc>
  <rcc rId="24827" sId="6">
    <oc r="D78">
      <v>52244</v>
    </oc>
    <nc r="D78">
      <v>52607</v>
    </nc>
  </rcc>
  <rcc rId="24828" sId="6">
    <oc r="D79">
      <v>14343</v>
    </oc>
    <nc r="D79">
      <v>14514</v>
    </nc>
  </rcc>
  <rcc rId="24829" sId="6" odxf="1" dxf="1">
    <oc r="D80">
      <v>9669</v>
    </oc>
    <nc r="D80">
      <v>9769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0" sId="6">
    <oc r="D81">
      <v>1825</v>
    </oc>
    <nc r="D81">
      <v>1854</v>
    </nc>
  </rcc>
  <rcc rId="24831" sId="6">
    <oc r="E78">
      <v>52607</v>
    </oc>
    <nc r="E78"/>
  </rcc>
  <rcc rId="24832" sId="6">
    <oc r="E79">
      <v>14514</v>
    </oc>
    <nc r="E79"/>
  </rcc>
  <rcc rId="24833" sId="6">
    <oc r="E80">
      <v>9769</v>
    </oc>
    <nc r="E80"/>
  </rcc>
  <rcc rId="24834" sId="6">
    <oc r="E81">
      <v>1854</v>
    </oc>
    <nc r="E81"/>
  </rcc>
  <rcc rId="24835" sId="6">
    <oc r="D83">
      <v>41573</v>
    </oc>
    <nc r="D83">
      <v>42175</v>
    </nc>
  </rcc>
  <rcc rId="24836" sId="6">
    <oc r="D84">
      <v>157648</v>
    </oc>
    <nc r="D84">
      <v>160309</v>
    </nc>
  </rcc>
  <rcc rId="24837" sId="6">
    <oc r="D85">
      <v>45239</v>
    </oc>
    <nc r="D85">
      <v>45923</v>
    </nc>
  </rcc>
  <rcc rId="24838" sId="6" odxf="1" dxf="1">
    <oc r="D86">
      <v>32113</v>
    </oc>
    <nc r="D86">
      <v>32613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9" sId="6" odxf="1" dxf="1">
    <oc r="D87">
      <v>14899</v>
    </oc>
    <nc r="D87">
      <v>15299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40" sId="6">
    <oc r="D88">
      <v>837</v>
    </oc>
    <nc r="D88">
      <v>857</v>
    </nc>
  </rcc>
  <rcc rId="24841" sId="6">
    <oc r="D94">
      <v>73488</v>
    </oc>
    <nc r="D94">
      <v>73995</v>
    </nc>
  </rcc>
  <rcc rId="24842" sId="6">
    <oc r="D95">
      <v>13172</v>
    </oc>
    <nc r="D95">
      <v>13769</v>
    </nc>
  </rcc>
  <rcc rId="24843" sId="6">
    <oc r="E83">
      <v>42175</v>
    </oc>
    <nc r="E83"/>
  </rcc>
  <rcc rId="24844" sId="6">
    <oc r="E84">
      <v>160309</v>
    </oc>
    <nc r="E84"/>
  </rcc>
  <rcc rId="24845" sId="6">
    <oc r="E85">
      <v>45923</v>
    </oc>
    <nc r="E85"/>
  </rcc>
  <rcc rId="24846" sId="6">
    <oc r="E86">
      <v>32613</v>
    </oc>
    <nc r="E86"/>
  </rcc>
  <rcc rId="24847" sId="6">
    <oc r="E87">
      <v>15299</v>
    </oc>
    <nc r="E87"/>
  </rcc>
  <rcc rId="24848" sId="6">
    <oc r="E88">
      <v>857</v>
    </oc>
    <nc r="E88"/>
  </rcc>
  <rcc rId="24849" sId="6">
    <oc r="E92">
      <v>26753</v>
    </oc>
    <nc r="E92"/>
  </rcc>
  <rcc rId="24850" sId="6">
    <oc r="E94">
      <v>73995</v>
    </oc>
    <nc r="E94"/>
  </rcc>
  <rcc rId="24851" sId="6">
    <oc r="E95">
      <v>13769</v>
    </oc>
    <nc r="E95"/>
  </rcc>
  <rcmt sheetId="6" cell="D69" guid="{1A196A04-0601-4BE1-9E45-544885C588B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62" sId="10">
    <oc r="A2" t="inlineStr">
      <is>
        <t>Февраль 2023 года</t>
      </is>
    </oc>
    <nc r="A2" t="inlineStr">
      <is>
        <t>Март 2023 года</t>
      </is>
    </nc>
  </rcc>
  <rcc rId="24863" sId="13">
    <oc r="A1" t="inlineStr">
      <is>
        <t>СПРАВОЧНАЯ ИНФОРМАЦИЯ потребление коммунальных услуг в здании по адресу г.Химки, ул.Лавочкина, д.13 февраль 2023г.</t>
      </is>
    </oc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864" sId="5" ref="A47:XFD47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24865" sId="5" odxf="1" dxf="1">
    <nc r="B47" t="inlineStr">
      <is>
        <t>Захарьящева Виктория Викторовна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4866" sId="5">
    <oc r="G46">
      <v>30800</v>
    </oc>
    <nc r="G46" t="inlineStr">
      <is>
        <t>Демонтаж</t>
      </is>
    </nc>
  </rcc>
  <rfmt sheetId="5" sqref="F47">
    <dxf>
      <fill>
        <patternFill>
          <bgColor theme="0"/>
        </patternFill>
      </fill>
    </dxf>
  </rfmt>
  <rfmt sheetId="5" sqref="C47" start="0" length="0">
    <dxf>
      <border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5" sqref="C4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47" start="0" length="0">
    <dxf>
      <fill>
        <patternFill patternType="none">
          <bgColor indexed="65"/>
        </patternFill>
      </fill>
      <alignment wrapText="1" readingOrder="0"/>
    </dxf>
  </rfmt>
  <rfmt sheetId="5" sqref="E47" start="0" length="0">
    <dxf>
      <fill>
        <patternFill patternType="none">
          <bgColor indexed="65"/>
        </patternFill>
      </fill>
      <alignment wrapText="1" readingOrder="0"/>
    </dxf>
  </rfmt>
  <rcc rId="24867" sId="5" odxf="1" dxf="1">
    <nc r="F47">
      <f>E47-D47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868" sId="5">
    <nc r="D47">
      <v>0</v>
    </nc>
  </rcc>
  <rcc rId="24869" sId="5">
    <nc r="C47" t="inlineStr">
      <is>
        <t>47449359-22</t>
      </is>
    </nc>
  </rcc>
  <rcc rId="24870" sId="5">
    <oc r="F46">
      <v>82</v>
    </oc>
    <nc r="F46">
      <v>68</v>
    </nc>
  </rcc>
  <rcmt sheetId="5" cell="F46" guid="{5F417F18-B793-4853-AC2E-F8AEFB728A3F}" author="HP" oldLength="69" newLength="21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4881" sheetId="16" name="[Лавочкина 13 корпус 1-6 электричество 2023-02.xlsx]Лист3" sheetPosition="15"/>
  <rcc rId="24882" sId="16" odxf="1" dxf="1">
    <nc r="C1" t="inlineStr">
      <is>
        <t>Нежилые помещения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center" vertical="top" readingOrder="0"/>
    </ndxf>
  </rcc>
  <rcc rId="24883" sId="16" odxf="1" dxf="1">
    <nc r="E1" t="inlineStr">
      <is>
        <t>Март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cc rId="24884" sId="16" odxf="1" dxf="1">
    <nc r="A2" t="inlineStr">
      <is>
        <t>Корпус 2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left" vertical="top" readingOrder="0"/>
    </ndxf>
  </rcc>
  <rfmt sheetId="16" sqref="C2" start="0" length="0">
    <dxf>
      <alignment horizontal="center" vertical="top" readingOrder="0"/>
    </dxf>
  </rfmt>
  <rfmt sheetId="16" sqref="F2" start="0" length="0">
    <dxf>
      <alignment horizontal="center" vertical="top" readingOrder="0"/>
      <border outline="0">
        <bottom style="medium">
          <color indexed="64"/>
        </bottom>
      </border>
    </dxf>
  </rfmt>
  <rcc rId="24885" sId="16" odxf="1" dxf="1">
    <nc r="A3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6" sId="16" odxf="1" dxf="1">
    <nc r="B3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7" sId="16" odxf="1" dxf="1">
    <nc r="C3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8" sId="16" odxf="1" dxf="1">
    <nc r="D3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9" sId="16" odxf="1" dxf="1">
    <nc r="F3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fmt sheetId="16" sqref="G3" start="0" length="0">
    <dxf>
      <font>
        <sz val="8"/>
        <color auto="1"/>
        <name val="Arial Cyr"/>
        <scheme val="none"/>
      </font>
    </dxf>
  </rfmt>
  <rfmt sheetId="16" sqref="H3" start="0" length="0">
    <dxf>
      <font>
        <sz val="8"/>
        <color auto="1"/>
        <name val="Arial Cyr"/>
        <scheme val="none"/>
      </font>
    </dxf>
  </rfmt>
  <rfmt sheetId="16" sqref="A3:XFD3" start="0" length="0">
    <dxf>
      <font>
        <sz val="8"/>
        <color auto="1"/>
        <name val="Arial Cyr"/>
        <scheme val="none"/>
      </font>
    </dxf>
  </rfmt>
  <rfmt sheetId="16" sqref="G4" start="0" length="0">
    <dxf>
      <font>
        <sz val="8"/>
        <color auto="1"/>
        <name val="Arial Cyr"/>
        <scheme val="none"/>
      </font>
    </dxf>
  </rfmt>
  <rfmt sheetId="16" sqref="H4" start="0" length="0">
    <dxf>
      <font>
        <sz val="8"/>
        <color auto="1"/>
        <name val="Arial Cyr"/>
        <scheme val="none"/>
      </font>
    </dxf>
  </rfmt>
  <rfmt sheetId="16" sqref="A4:XFD4" start="0" length="0">
    <dxf>
      <font>
        <sz val="8"/>
        <color auto="1"/>
        <name val="Arial Cyr"/>
        <scheme val="none"/>
      </font>
    </dxf>
  </rfmt>
  <rcc rId="24890" sId="16" odxf="1" dxf="1">
    <nc r="D5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1" sId="16" odxf="1" dxf="1">
    <nc r="E5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5" start="0" length="0">
    <dxf>
      <font>
        <sz val="8"/>
        <color auto="1"/>
        <name val="Arial Cyr"/>
        <scheme val="none"/>
      </font>
    </dxf>
  </rfmt>
  <rfmt sheetId="16" sqref="H5" start="0" length="0">
    <dxf>
      <font>
        <sz val="8"/>
        <color auto="1"/>
        <name val="Arial Cyr"/>
        <scheme val="none"/>
      </font>
    </dxf>
  </rfmt>
  <rfmt sheetId="16" sqref="A5:XFD5" start="0" length="0">
    <dxf>
      <font>
        <sz val="8"/>
        <color auto="1"/>
        <name val="Arial Cyr"/>
        <scheme val="none"/>
      </font>
    </dxf>
  </rfmt>
  <rcc rId="24892" sId="16" odxf="1" s="1" dxf="1">
    <nc r="A6" t="inlineStr">
      <is>
        <t>Корпус 2</t>
      </is>
    </nc>
    <odxf>
      <numFmt numFmtId="0" formatCode="General"/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B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="1" sqref="C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3" sId="16" odxf="1" dxf="1" numFmtId="19">
    <nc r="D6">
      <v>44978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4" sId="16" odxf="1" dxf="1" numFmtId="19">
    <nc r="E6">
      <v>45007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6" start="0" length="0">
    <dxf>
      <font>
        <sz val="9"/>
        <color auto="1"/>
        <name val="Arial Cyr"/>
        <scheme val="none"/>
      </font>
      <alignment horizontal="left" vertical="top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6" sqref="G6" start="0" length="0">
    <dxf>
      <font>
        <sz val="8"/>
        <color auto="1"/>
        <name val="Arial Cyr"/>
        <scheme val="none"/>
      </font>
    </dxf>
  </rfmt>
  <rfmt sheetId="16" sqref="H6" start="0" length="0">
    <dxf>
      <font>
        <sz val="8"/>
        <color auto="1"/>
        <name val="Arial Cyr"/>
        <scheme val="none"/>
      </font>
    </dxf>
  </rfmt>
  <rfmt sheetId="16" sqref="A6:XFD6" start="0" length="0">
    <dxf>
      <font>
        <sz val="8"/>
        <color auto="1"/>
        <name val="Arial Cyr"/>
        <scheme val="none"/>
      </font>
    </dxf>
  </rfmt>
  <rcc rId="24895" sId="16" odxf="1" dxf="1">
    <nc r="A7" t="inlineStr">
      <is>
        <t>01/с.1-Ф 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896" sId="16" odxf="1" dxf="1">
    <nc r="B7" t="inlineStr">
      <is>
        <t>Бурдина Ольга Раф.                          8-915-221-32-53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7" sId="16" odxf="1" dxf="1">
    <nc r="C7" t="inlineStr">
      <is>
        <t>32537264-18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8" sId="16" odxf="1" dxf="1">
    <nc r="D7">
      <v>9169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9" sId="16" odxf="1" dxf="1">
    <nc r="F7">
      <f>E7-D7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cc rId="24900" sId="16" odxf="1" dxf="1">
    <nc r="G7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7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7:XFD7" start="0" length="0">
    <dxf>
      <font>
        <sz val="8"/>
        <color auto="1"/>
        <name val="Arial Cyr"/>
        <scheme val="none"/>
      </font>
    </dxf>
  </rfmt>
  <rcc rId="24901" sId="16" odxf="1" dxf="1">
    <nc r="A8" t="inlineStr">
      <is>
        <t>02/с.1/2-Ф      эт.1/дв.9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2" sId="16" odxf="1" dxf="1">
    <nc r="B8" t="inlineStr">
      <is>
        <t>Березовская Д.В.                  8-916-263-34-33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3" sId="16" odxf="1" dxf="1">
    <nc r="C8" t="inlineStr">
      <is>
        <t>35299603-18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4" sId="16" odxf="1" dxf="1">
    <nc r="D8">
      <v>15832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05" sId="16" odxf="1" dxf="1">
    <nc r="F8">
      <f>E8-D8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06" sId="16" odxf="1" dxf="1">
    <nc r="G8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8" start="0" length="0">
    <dxf>
      <fill>
        <patternFill patternType="solid">
          <bgColor theme="0"/>
        </patternFill>
      </fill>
      <alignment horizontal="left" vertical="center" readingOrder="0"/>
    </dxf>
  </rfmt>
  <rfmt sheetId="16" sqref="A8:XFD8" start="0" length="0">
    <dxf>
      <font>
        <sz val="8"/>
        <color auto="1"/>
        <name val="Arial Cyr"/>
        <scheme val="none"/>
      </font>
    </dxf>
  </rfmt>
  <rcc rId="24907" sId="16" odxf="1" dxf="1">
    <nc r="A9" t="inlineStr">
      <is>
        <t>03/с.2-Ф      эт.1/дв.7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8" sId="16" odxf="1" dxf="1">
    <nc r="B9" t="inlineStr">
      <is>
        <t xml:space="preserve">   Юдин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9" sId="16" odxf="1" dxf="1">
    <nc r="C9" t="inlineStr">
      <is>
        <t>44328637-21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0" sId="16" odxf="1" dxf="1">
    <nc r="D9">
      <v>344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1" sId="16" odxf="1" dxf="1">
    <nc r="F9">
      <f>E9-D9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9" start="0" length="0">
    <dxf>
      <font>
        <b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9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9:XFD9" start="0" length="0">
    <dxf>
      <font>
        <sz val="8"/>
        <color auto="1"/>
        <name val="Arial Cyr"/>
        <scheme val="none"/>
      </font>
    </dxf>
  </rfmt>
  <rcc rId="24912" sId="16" odxf="1" dxf="1">
    <nc r="A10" t="inlineStr">
      <is>
        <t>04/с.1-Г                 эт.2/дв.24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3" sId="16" odxf="1" dxf="1">
    <nc r="B10" t="inlineStr">
      <is>
        <t>Филонова Л.М.                                   573-41-01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4" sId="16" odxf="1" dxf="1">
    <nc r="C10" t="inlineStr">
      <is>
        <t>35366213-18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5" sId="16" odxf="1" dxf="1">
    <nc r="D10">
      <v>38755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6" sId="16" odxf="1" dxf="1">
    <nc r="F10">
      <f>E10-D10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17" sId="16" odxf="1" dxf="1">
    <nc r="G10" t="inlineStr">
      <is>
        <t>АКТ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8"/>
        <color auto="1"/>
        <name val="Arial Cyr"/>
        <scheme val="none"/>
      </font>
      <alignment horizontal="left" vertical="center" wrapText="1" readingOrder="0"/>
    </ndxf>
  </rcc>
  <rfmt sheetId="16" sqref="H10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10:XFD10" start="0" length="0">
    <dxf>
      <font>
        <sz val="8"/>
        <color auto="1"/>
        <name val="Arial Cyr"/>
        <scheme val="none"/>
      </font>
    </dxf>
  </rfmt>
  <rcc rId="24918" sId="16" odxf="1" dxf="1">
    <nc r="A11" t="inlineStr">
      <is>
        <t>05/с.2-Ф  эт.2/дв.25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9" sId="16" odxf="1" dxf="1">
    <nc r="B11" t="inlineStr">
      <is>
        <t>Ходыкина Г.И.                      796-50-80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0" sId="16" odxf="1" dxf="1">
    <nc r="C11" t="inlineStr">
      <is>
        <t>34245100-18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1" sId="16" odxf="1" dxf="1">
    <nc r="D11">
      <v>41465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2" sId="16" odxf="1" dxf="1">
    <nc r="F11">
      <f>E11-D11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3" sId="16" odxf="1" dxf="1">
    <nc r="G11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1" start="0" length="0">
    <dxf>
      <font>
        <sz val="8"/>
        <color auto="1"/>
        <name val="Arial Cyr"/>
        <scheme val="none"/>
      </font>
    </dxf>
  </rfmt>
  <rfmt sheetId="16" sqref="A11:XFD11" start="0" length="0">
    <dxf>
      <font>
        <sz val="8"/>
        <color auto="1"/>
        <name val="Arial Cyr"/>
        <scheme val="none"/>
      </font>
    </dxf>
  </rfmt>
  <rcc rId="24924" sId="16" odxf="1" dxf="1">
    <nc r="A12" t="inlineStr">
      <is>
        <t>06/с.2-Ф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5" sId="16" odxf="1" dxf="1">
    <nc r="B12" t="inlineStr">
      <is>
        <t>Дробенко В.П.                                         8-916-343-59-04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6" sId="16" odxf="1" dxf="1">
    <nc r="C12" t="inlineStr">
      <is>
        <t>32963658-18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7" sId="16" odxf="1" dxf="1">
    <nc r="D12">
      <v>24273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8" sId="16" odxf="1" dxf="1">
    <nc r="F12">
      <f>E12-D12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9" sId="16" odxf="1" dxf="1">
    <nc r="G12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12" start="0" length="0">
    <dxf>
      <font>
        <sz val="8"/>
        <color auto="1"/>
        <name val="Arial Cyr"/>
        <scheme val="none"/>
      </font>
    </dxf>
  </rfmt>
  <rfmt sheetId="16" sqref="A12:XFD12" start="0" length="0">
    <dxf>
      <font>
        <sz val="8"/>
        <color auto="1"/>
        <name val="Arial Cyr"/>
        <scheme val="none"/>
      </font>
    </dxf>
  </rfmt>
  <rcc rId="24930" sId="16" odxf="1" dxf="1">
    <nc r="A13" t="inlineStr">
      <is>
        <t>07/с.3-Г                   эт.2/дв.0-3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1" sId="16" odxf="1" dxf="1">
    <nc r="B13" t="inlineStr">
      <is>
        <t>Администрация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2" sId="16" odxf="1" dxf="1">
    <nc r="C13" t="inlineStr">
      <is>
        <t>00215551-05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3" sId="16" odxf="1" dxf="1">
    <nc r="D13">
      <v>1317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3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4" sId="16" odxf="1" dxf="1">
    <nc r="F13">
      <f>E13-D13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13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3" start="0" length="0">
    <dxf>
      <font>
        <sz val="8"/>
        <color auto="1"/>
        <name val="Arial Cyr"/>
        <scheme val="none"/>
      </font>
    </dxf>
  </rfmt>
  <rfmt sheetId="16" sqref="A13:XFD13" start="0" length="0">
    <dxf>
      <font>
        <sz val="8"/>
        <color auto="1"/>
        <name val="Arial Cyr"/>
        <scheme val="none"/>
      </font>
    </dxf>
  </rfmt>
  <rcc rId="24935" sId="16" odxf="1" dxf="1">
    <nc r="A14" t="inlineStr">
      <is>
        <t>08/с.2-Г                    эт.2/дв.2*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6" sId="16" odxf="1" dxf="1">
    <nc r="B14" t="inlineStr">
      <is>
        <t>Ладонина М.Ф.                                         8-903-111-97-06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7" sId="16" odxf="1" dxf="1">
    <nc r="C14" t="inlineStr">
      <is>
        <t>34579628-18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8" sId="16" odxf="1" dxf="1">
    <nc r="D14">
      <v>1853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4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9" sId="16" odxf="1" dxf="1">
    <nc r="F14">
      <f>E14-D14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4940" sId="16" odxf="1" dxf="1">
    <nc r="G14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4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A14:XFD14" start="0" length="0">
    <dxf>
      <font>
        <sz val="8"/>
        <color auto="1"/>
        <name val="Arial Cyr"/>
        <scheme val="none"/>
      </font>
    </dxf>
  </rfmt>
  <rcc rId="24941" sId="16" odxf="1" dxf="1">
    <nc r="A15" t="inlineStr">
      <is>
        <t>Пом.1-5 подвал корп. 2 оф. 5"А"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2" sId="16" odxf="1" dxf="1">
    <nc r="B15" t="inlineStr">
      <is>
        <t xml:space="preserve"> (ОДН) Свободно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3" sId="16" odxf="1" dxf="1">
    <nc r="C15" t="inlineStr">
      <is>
        <t>17926612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4" sId="16" odxf="1" dxf="1">
    <nc r="D15">
      <v>10326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45" sId="16" odxf="1" dxf="1">
    <nc r="F15">
      <f>E15-D15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5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5" start="0" length="0">
    <dxf>
      <font>
        <sz val="8"/>
        <color auto="1"/>
        <name val="Arial Cyr"/>
        <scheme val="none"/>
      </font>
    </dxf>
  </rfmt>
  <rfmt sheetId="16" sqref="A15:XFD15" start="0" length="0">
    <dxf>
      <font>
        <sz val="8"/>
        <color auto="1"/>
        <name val="Arial Cyr"/>
        <scheme val="none"/>
      </font>
    </dxf>
  </rfmt>
  <rcc rId="24946" sId="16" odxf="1" dxf="1">
    <nc r="A16" t="inlineStr">
      <is>
        <t>Подвал галерея 2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7" sId="16" odxf="1" dxf="1">
    <nc r="B16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8" sId="16" odxf="1" dxf="1">
    <nc r="C16" t="inlineStr">
      <is>
        <t>37174446-19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9" sId="16" odxf="1" dxf="1">
    <nc r="D16">
      <v>717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6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0" sId="16" odxf="1" dxf="1">
    <nc r="F16">
      <f>E16-D16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6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6" start="0" length="0">
    <dxf>
      <font>
        <sz val="8"/>
        <color auto="1"/>
        <name val="Arial Cyr"/>
        <scheme val="none"/>
      </font>
    </dxf>
  </rfmt>
  <rfmt sheetId="16" sqref="A16:XFD16" start="0" length="0">
    <dxf>
      <font>
        <sz val="8"/>
        <color auto="1"/>
        <name val="Arial Cyr"/>
        <scheme val="none"/>
      </font>
    </dxf>
  </rfmt>
  <rcc rId="24951" sId="16" odxf="1" dxf="1">
    <nc r="A17" t="inlineStr">
      <is>
        <t>БОКС №24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2" sId="16" odxf="1" dxf="1">
    <nc r="B17" t="inlineStr">
      <is>
        <t>Трухан В.М.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3" sId="16" odxf="1" dxf="1">
    <nc r="C17" t="inlineStr">
      <is>
        <t>806-21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4" sId="16" odxf="1" dxf="1">
    <nc r="D17">
      <v>1338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5" sId="16" odxf="1" dxf="1">
    <nc r="F17">
      <f>E17-D17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7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7" start="0" length="0">
    <dxf>
      <font>
        <sz val="8"/>
        <color auto="1"/>
        <name val="Arial Cyr"/>
        <scheme val="none"/>
      </font>
    </dxf>
  </rfmt>
  <rfmt sheetId="16" sqref="A17:XFD17" start="0" length="0">
    <dxf>
      <font>
        <sz val="8"/>
        <color auto="1"/>
        <name val="Arial Cyr"/>
        <scheme val="none"/>
      </font>
    </dxf>
  </rfmt>
  <rfmt sheetId="16" sqref="A1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6" sId="16" odxf="1" dxf="1">
    <nc r="B18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7" sId="16" odxf="1" dxf="1">
    <nc r="C18">
      <f>SUM('Общ. счетчики'!G12)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8" sId="16" odxf="1" dxf="1">
    <nc r="F18">
      <f>SUM(F7:F14)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18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8" start="0" length="0">
    <dxf>
      <font>
        <sz val="8"/>
        <color auto="1"/>
        <name val="Arial Cyr"/>
        <scheme val="none"/>
      </font>
    </dxf>
  </rfmt>
  <rfmt sheetId="16" sqref="A18:XFD18" start="0" length="0">
    <dxf>
      <font>
        <sz val="8"/>
        <color auto="1"/>
        <name val="Arial Cyr"/>
        <scheme val="none"/>
      </font>
    </dxf>
  </rfmt>
  <rfmt sheetId="16" sqref="A1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9" sId="16" odxf="1" dxf="1">
    <nc r="B19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0" sId="16" odxf="1" dxf="1">
    <nc r="C19">
      <f>'Общ. счетчики'!G8+'Общ. счетчики'!G9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1" sId="16" odxf="1" dxf="1">
    <nc r="F19">
      <f>F15+F16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fmt sheetId="16" sqref="G1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9" start="0" length="0">
    <dxf>
      <font>
        <sz val="8"/>
        <color auto="1"/>
        <name val="Arial Cyr"/>
        <scheme val="none"/>
      </font>
    </dxf>
  </rfmt>
  <rfmt sheetId="16" sqref="A19:XFD19" start="0" length="0">
    <dxf>
      <font>
        <sz val="8"/>
        <color auto="1"/>
        <name val="Arial Cyr"/>
        <scheme val="none"/>
      </font>
    </dxf>
  </rfmt>
  <rcc rId="24962" sId="16" odxf="1" dxf="1">
    <nc r="A20" t="inlineStr">
      <is>
        <t>09/с.3-Ф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3" sId="16" odxf="1" dxf="1">
    <nc r="B20" t="inlineStr">
      <is>
        <t>№ 9 Чукмасова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4" sId="16" odxf="1" dxf="1">
    <nc r="C20" t="inlineStr">
      <is>
        <t>32373717-17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5" sId="16" odxf="1" dxf="1">
    <nc r="D20">
      <v>40194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6" sId="16" odxf="1" dxf="1">
    <nc r="F20">
      <f>E20-D20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4967" sId="16" odxf="1" dxf="1">
    <nc r="G20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20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0:XFD20" start="0" length="0">
    <dxf>
      <font>
        <sz val="8"/>
        <color auto="1"/>
        <name val="Arial Cyr"/>
        <scheme val="none"/>
      </font>
    </dxf>
  </rfmt>
  <rcc rId="24968" sId="16" odxf="1" dxf="1">
    <nc r="A21" t="inlineStr">
      <is>
        <t>12/с.3-Ф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9" sId="16" odxf="1" dxf="1">
    <nc r="B21" t="inlineStr">
      <is>
        <t>Пронина Н.В.                         Олег Валер.   728-01-44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0" sId="16" odxf="1" dxf="1">
    <nc r="C21" t="inlineStr">
      <is>
        <t>33377962-18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1" sId="16" odxf="1" dxf="1">
    <nc r="D21">
      <v>23901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1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2" sId="16" odxf="1" dxf="1">
    <nc r="F21">
      <f>E21-D21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3" sId="16" odxf="1" dxf="1">
    <nc r="G21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21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1:XFD21" start="0" length="0">
    <dxf>
      <font>
        <sz val="8"/>
        <color auto="1"/>
        <name val="Arial Cyr"/>
        <scheme val="none"/>
      </font>
    </dxf>
  </rfmt>
  <rcc rId="24974" sId="16" odxf="1" dxf="1">
    <nc r="A22" t="inlineStr">
      <is>
        <t>13/с.3-Ф   эт.2/дв.1;3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5" sId="16" odxf="1" dxf="1">
    <nc r="B22" t="inlineStr">
      <is>
        <t xml:space="preserve">    Клемешева Л.М.                    8-916-173-83-94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6" sId="16" odxf="1" dxf="1">
    <nc r="C22" t="inlineStr">
      <is>
        <t>34702500-18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7" sId="16" odxf="1" dxf="1">
    <nc r="D22">
      <v>31968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8" sId="16" odxf="1" dxf="1">
    <nc r="F22">
      <f>E22-D22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9" sId="16" odxf="1" dxf="1">
    <nc r="G22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cc rId="24980" sId="16" odxf="1" dxf="1">
    <nc r="H22" t="inlineStr">
      <is>
        <t>на продаже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</ndxf>
  </rcc>
  <rfmt sheetId="16" sqref="A22:XFD22" start="0" length="0">
    <dxf>
      <font>
        <sz val="8"/>
        <color auto="1"/>
        <name val="Arial Cyr"/>
        <scheme val="none"/>
      </font>
    </dxf>
  </rfmt>
  <rcc rId="24981" sId="16" odxf="1" dxf="1">
    <nc r="A23" t="inlineStr">
      <is>
        <t>18/с.3-Г                      эт.2/дв.5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2" sId="16" odxf="1" dxf="1">
    <nc r="B23" t="inlineStr">
      <is>
        <t>Борисова Оксана               8-962-937-63-89, 8-926-937-63-88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3" sId="16" odxf="1" dxf="1">
    <nc r="C23" t="inlineStr">
      <is>
        <t>34244040-18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4" sId="16" odxf="1" dxf="1">
    <nc r="D23">
      <v>5560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85" sId="16" odxf="1" dxf="1">
    <nc r="F23">
      <f>E23-D23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86" sId="16" odxf="1" dxf="1">
    <nc r="G2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3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3:XFD23" start="0" length="0">
    <dxf>
      <font>
        <sz val="8"/>
        <color auto="1"/>
        <name val="Arial Cyr"/>
        <scheme val="none"/>
      </font>
    </dxf>
  </rfmt>
  <rcc rId="24987" sId="16" odxf="1" dxf="1">
    <nc r="A24" t="inlineStr">
      <is>
        <t>19/с.3-Ф    эт.1/дв.13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8" sId="16" odxf="1" dxf="1">
    <nc r="B24" t="inlineStr">
      <is>
        <t>ОАО "Центральный телеграф"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9" sId="16" odxf="1" dxf="1">
    <nc r="C24" t="inlineStr">
      <is>
        <t>00237149-05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0" sId="16" odxf="1" dxf="1">
    <nc r="D24">
      <v>26350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1" sId="16" odxf="1" dxf="1">
    <nc r="F24">
      <f>E24-D24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92" sId="16" odxf="1" dxf="1">
    <nc r="G24" t="inlineStr">
      <is>
        <t>закрыто ср.зн.100 кВт/ч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</odxf>
    <ndxf>
      <font>
        <sz val="6"/>
        <color auto="1"/>
        <name val="Arial Cyr"/>
        <scheme val="none"/>
      </font>
      <numFmt numFmtId="30" formatCode="@"/>
      <alignment horizontal="left" vertical="center" wrapText="1" readingOrder="0"/>
    </ndxf>
  </rcc>
  <rfmt sheetId="16" sqref="H24" start="0" length="0">
    <dxf>
      <font>
        <sz val="8"/>
        <color auto="1"/>
        <name val="Arial Cyr"/>
        <scheme val="none"/>
      </font>
    </dxf>
  </rfmt>
  <rfmt sheetId="16" sqref="A24:XFD24" start="0" length="0">
    <dxf>
      <font>
        <sz val="8"/>
        <color auto="1"/>
        <name val="Arial Cyr"/>
        <scheme val="none"/>
      </font>
    </dxf>
  </rfmt>
  <rcc rId="24993" sId="16" odxf="1" dxf="1">
    <nc r="A25" t="inlineStr">
      <is>
        <t>секция №2 оф. 9А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4" sId="16" odxf="1" dxf="1">
    <nc r="B25" t="inlineStr">
      <is>
        <t xml:space="preserve">Шторы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5" sId="16" odxf="1" dxf="1">
    <nc r="C25" t="inlineStr">
      <is>
        <t>08571647-11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6" sId="16" odxf="1" dxf="1">
    <nc r="D25">
      <v>16055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7" sId="16" odxf="1" dxf="1">
    <nc r="F25">
      <f>E25-D25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5" start="0" length="0">
    <dxf>
      <numFmt numFmtId="30" formatCode="@"/>
      <alignment horizontal="left" vertical="center" wrapText="1" readingOrder="0"/>
    </dxf>
  </rfmt>
  <rfmt sheetId="16" sqref="H25" start="0" length="0">
    <dxf>
      <font>
        <sz val="8"/>
        <color auto="1"/>
        <name val="Arial Cyr"/>
        <scheme val="none"/>
      </font>
    </dxf>
  </rfmt>
  <rfmt sheetId="16" sqref="A25:XFD25" start="0" length="0">
    <dxf>
      <font>
        <sz val="8"/>
        <color auto="1"/>
        <name val="Arial Cyr"/>
        <scheme val="none"/>
      </font>
    </dxf>
  </rfmt>
  <rcc rId="24998" sId="16" odxf="1" dxf="1">
    <nc r="A26" t="inlineStr">
      <is>
        <t>№ 19 -двор                эл.щит.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9" sId="16" odxf="1" dxf="1">
    <nc r="B26" t="inlineStr">
      <is>
        <t>Соколинская И.Ю.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0" sId="16" odxf="1" dxf="1">
    <nc r="C26" t="inlineStr">
      <is>
        <t>00864827-07</t>
      </is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1" sId="16" odxf="1" dxf="1">
    <nc r="D26">
      <v>24624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2" sId="16" odxf="1" dxf="1">
    <nc r="F26">
      <f>E26-D26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6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6" start="0" length="0">
    <dxf>
      <font>
        <sz val="8"/>
        <color auto="1"/>
        <name val="Arial Cyr"/>
        <scheme val="none"/>
      </font>
    </dxf>
  </rfmt>
  <rfmt sheetId="16" sqref="A26:XFD26" start="0" length="0">
    <dxf>
      <font>
        <sz val="8"/>
        <color auto="1"/>
        <name val="Arial Cyr"/>
        <scheme val="none"/>
      </font>
    </dxf>
  </rfmt>
  <rfmt sheetId="16" sqref="A27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3" sId="16" odxf="1" dxf="1">
    <nc r="B27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4" sId="16" odxf="1" dxf="1">
    <nc r="C27">
      <f>SUM('Общ. счетчики'!G18:G18)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5" sId="16" odxf="1" dxf="1">
    <nc r="F27">
      <f>SUM(F20:F23)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numFmt numFmtId="174" formatCode="0;[Red]0"/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27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7" start="0" length="0">
    <dxf>
      <font>
        <sz val="8"/>
        <color auto="1"/>
        <name val="Arial Cyr"/>
        <scheme val="none"/>
      </font>
    </dxf>
  </rfmt>
  <rfmt sheetId="16" sqref="A27:XFD27" start="0" length="0">
    <dxf>
      <font>
        <sz val="8"/>
        <color auto="1"/>
        <name val="Arial Cyr"/>
        <scheme val="none"/>
      </font>
    </dxf>
  </rfmt>
  <rfmt sheetId="16" sqref="A2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6" sId="16" odxf="1" dxf="1">
    <nc r="B28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7" sId="16" odxf="1" dxf="1">
    <nc r="C28">
      <f>'Общ. счетчики'!G14+'Общ. счетчики'!G15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8" sId="16" odxf="1" dxf="1">
    <nc r="F28">
      <f>SUM(F24:F26)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numFmt numFmtId="174" formatCode="0;[Red]0"/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28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8" start="0" length="0">
    <dxf>
      <font>
        <sz val="8"/>
        <color auto="1"/>
        <name val="Arial Cyr"/>
        <scheme val="none"/>
      </font>
    </dxf>
  </rfmt>
  <rfmt sheetId="16" sqref="A28:XFD28" start="0" length="0">
    <dxf>
      <font>
        <sz val="8"/>
        <color auto="1"/>
        <name val="Arial Cyr"/>
        <scheme val="none"/>
      </font>
    </dxf>
  </rfmt>
  <rcc rId="25009" sId="16" odxf="1" dxf="1">
    <nc r="A29" t="inlineStr">
      <is>
        <t>14/с.4/5-Ф  эт.2/дв.15;23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0" sId="16" odxf="1" dxf="1">
    <nc r="B29" t="inlineStr">
      <is>
        <t>Кочерженко И.С.             Оля  8 903 169 47 45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1" sId="16" odxf="1" dxf="1">
    <nc r="C29" t="inlineStr">
      <is>
        <t>34238063-18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2" sId="16" odxf="1" dxf="1">
    <nc r="D29">
      <v>60131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3" sId="16" odxf="1" dxf="1">
    <nc r="F29">
      <f>E29-D29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014" sId="16" odxf="1" dxf="1">
    <nc r="G29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9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9:XFD29" start="0" length="0">
    <dxf>
      <font>
        <sz val="8"/>
        <color auto="1"/>
        <name val="Arial Cyr"/>
        <scheme val="none"/>
      </font>
    </dxf>
  </rfmt>
  <rcc rId="25015" sId="16" odxf="1" dxf="1">
    <nc r="A30" t="inlineStr">
      <is>
        <t>15/с.5-Ф  эт.2/дв.22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6" sId="16" odxf="1" dxf="1">
    <nc r="B30" t="inlineStr">
      <is>
        <r>
          <rPr>
            <sz val="8"/>
            <rFont val="Arial Cyr"/>
            <charset val="204"/>
          </rPr>
          <t>Кавыршин С.В.</t>
        </r>
        <r>
          <rPr>
            <sz val="7"/>
            <rFont val="Arial Cyr"/>
            <charset val="204"/>
          </rPr>
          <t xml:space="preserve">                    494-93-66 (8 925-505-32-65)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7" sId="16" odxf="1" dxf="1">
    <nc r="C30" t="inlineStr">
      <is>
        <t>34713943-18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8" sId="16" odxf="1" dxf="1">
    <nc r="D30">
      <v>5746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9" sId="16" odxf="1" dxf="1">
    <nc r="F30">
      <f>E30-D30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20" sId="16" odxf="1" dxf="1">
    <nc r="G30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30" start="0" length="0">
    <dxf>
      <font>
        <sz val="8"/>
        <color auto="1"/>
        <name val="Arial Cyr"/>
        <scheme val="none"/>
      </font>
    </dxf>
  </rfmt>
  <rfmt sheetId="16" sqref="A30:XFD30" start="0" length="0">
    <dxf>
      <font>
        <sz val="8"/>
        <color auto="1"/>
        <name val="Arial Cyr"/>
        <scheme val="none"/>
      </font>
    </dxf>
  </rfmt>
  <rcc rId="25021" sId="16" odxf="1" dxf="1">
    <nc r="A31" t="inlineStr">
      <is>
        <t>16/с.5-Г                      эт.2/дв.1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2" sId="16" odxf="1" dxf="1">
    <nc r="B31" t="inlineStr">
      <is>
        <t>Вьюшин Н.Ю.                         8-903-202-30-24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3" sId="16" odxf="1" dxf="1">
    <nc r="C31" t="inlineStr">
      <is>
        <t>36714834-19    10.12.19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4" sId="16" odxf="1" dxf="1">
    <nc r="D31">
      <v>25413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25" sId="16" odxf="1" dxf="1">
    <nc r="F31">
      <f>E31-D31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1" start="0" length="0">
    <dxf>
      <font>
        <b/>
        <u/>
        <sz val="9"/>
        <color auto="1"/>
        <name val="Arial Cyr"/>
        <scheme val="none"/>
      </font>
      <alignment horizontal="center" vertical="center" readingOrder="0"/>
    </dxf>
  </rfmt>
  <rfmt sheetId="16" sqref="H31" start="0" length="0">
    <dxf>
      <font>
        <b/>
        <sz val="8"/>
        <color auto="1"/>
        <name val="Arial Cyr"/>
        <scheme val="none"/>
      </font>
      <numFmt numFmtId="19" formatCode="dd/mm/yyyy"/>
      <alignment horizontal="left" vertical="top" wrapText="1" readingOrder="0"/>
    </dxf>
  </rfmt>
  <rfmt sheetId="16" sqref="A31:XFD31" start="0" length="0">
    <dxf>
      <font>
        <sz val="8"/>
        <color auto="1"/>
        <name val="Arial Cyr"/>
        <scheme val="none"/>
      </font>
    </dxf>
  </rfmt>
  <rcc rId="25026" sId="16" odxf="1" dxf="1">
    <nc r="A32" t="inlineStr">
      <is>
        <t>17/с.4-Г 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7" sId="16" odxf="1" dxf="1">
    <nc r="B32" t="inlineStr">
      <is>
        <t>Фролов Е.М.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8" sId="16" odxf="1" dxf="1">
    <nc r="C32" t="inlineStr">
      <is>
        <t>33088386-18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9" sId="16" odxf="1" dxf="1">
    <nc r="D32">
      <v>31715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0" sId="16" odxf="1" dxf="1">
    <nc r="F32">
      <f>E32-D32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1" sId="16" odxf="1" dxf="1">
    <nc r="G32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32" start="0" length="0">
    <dxf>
      <font>
        <sz val="8"/>
        <color auto="1"/>
        <name val="Arial Cyr"/>
        <scheme val="none"/>
      </font>
    </dxf>
  </rfmt>
  <rfmt sheetId="16" sqref="A32:XFD32" start="0" length="0">
    <dxf>
      <font>
        <sz val="8"/>
        <color auto="1"/>
        <name val="Arial Cyr"/>
        <scheme val="none"/>
      </font>
    </dxf>
  </rfmt>
  <rcc rId="25032" sId="16" odxf="1" dxf="1">
    <nc r="A33" t="inlineStr">
      <is>
        <t>10/с.5-Ф    эт.1/дв.17;19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3" sId="16" odxf="1" dxf="1">
    <nc r="B33" t="inlineStr">
      <is>
        <t>Волчихина О.А.                        8-906-735-86-11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4" sId="16" odxf="1" dxf="1">
    <nc r="C33" t="inlineStr">
      <is>
        <t>32391977-18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5" sId="16" odxf="1" dxf="1">
    <nc r="D33">
      <v>23313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6" sId="16" odxf="1" dxf="1">
    <nc r="F33">
      <f>E33-D33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7" sId="16" odxf="1" dxf="1">
    <nc r="G3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vertical="bottom" readingOrder="0"/>
      <border outline="0">
        <left/>
      </border>
    </odxf>
    <ndxf>
      <font>
        <b/>
        <sz val="9"/>
        <color auto="1"/>
        <name val="Arial Cyr"/>
        <scheme val="none"/>
      </font>
      <numFmt numFmtId="19" formatCode="dd/mm/yyyy"/>
      <alignment vertical="center" readingOrder="0"/>
      <border outline="0">
        <left style="medium">
          <color indexed="64"/>
        </left>
      </border>
    </ndxf>
  </rcc>
  <rfmt sheetId="16" sqref="H33" start="0" length="0">
    <dxf>
      <font>
        <sz val="8"/>
        <color auto="1"/>
        <name val="Arial Cyr"/>
        <scheme val="none"/>
      </font>
    </dxf>
  </rfmt>
  <rfmt sheetId="16" sqref="A33:XFD33" start="0" length="0">
    <dxf>
      <font>
        <sz val="8"/>
        <color auto="1"/>
        <name val="Arial Cyr"/>
        <scheme val="none"/>
      </font>
    </dxf>
  </rfmt>
  <rcc rId="25038" sId="16" odxf="1" dxf="1">
    <nc r="A34" t="inlineStr">
      <is>
        <t>11/с.5-Ф   эт.2/дв.27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9" sId="16" odxf="1" dxf="1">
    <nc r="B34" t="inlineStr">
      <is>
        <t>Эздекова А.А.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0" sId="16" odxf="1" dxf="1">
    <nc r="C34" t="inlineStr">
      <is>
        <t>33955422-18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1" sId="16" odxf="1" dxf="1">
    <nc r="D34">
      <v>77038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2" sId="16" odxf="1" dxf="1">
    <nc r="F34">
      <f>E34-D34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43" sId="16" odxf="1" dxf="1">
    <nc r="G34" t="inlineStr">
      <is>
        <t>Договор</t>
      </is>
    </nc>
    <odxf>
      <font>
        <b val="0"/>
        <sz val="10"/>
        <color auto="1"/>
        <name val="Arial Cyr"/>
        <scheme val="none"/>
      </font>
    </odxf>
    <ndxf>
      <font>
        <b/>
        <sz val="9"/>
        <color auto="1"/>
        <name val="Arial Cyr"/>
        <scheme val="none"/>
      </font>
    </ndxf>
  </rcc>
  <rfmt sheetId="16" sqref="H34" start="0" length="0">
    <dxf>
      <font>
        <sz val="8"/>
        <color auto="1"/>
        <name val="Arial Cyr"/>
        <scheme val="none"/>
      </font>
    </dxf>
  </rfmt>
  <rfmt sheetId="16" sqref="A34:XFD34" start="0" length="0">
    <dxf>
      <font>
        <sz val="8"/>
        <color auto="1"/>
        <name val="Arial Cyr"/>
        <scheme val="none"/>
      </font>
    </dxf>
  </rfmt>
  <rcc rId="25044" sId="16" odxf="1" dxf="1">
    <nc r="A35" t="inlineStr">
      <is>
        <t>№ 21-с.3-Ф    эт.1/дв.13 оф.4А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5" sId="16" odxf="1" dxf="1">
    <nc r="B35" t="inlineStr">
      <is>
        <t>Шишлова И.Н.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6" sId="16" odxf="1" dxf="1">
    <nc r="C35">
      <v>32222217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7" sId="16" odxf="1" dxf="1">
    <nc r="D35">
      <v>1384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8" sId="16" odxf="1" dxf="1">
    <nc r="F35">
      <f>E35-D35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5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H35" start="0" length="0">
    <dxf>
      <font>
        <sz val="8"/>
        <color auto="1"/>
        <name val="Arial Cyr"/>
        <scheme val="none"/>
      </font>
    </dxf>
  </rfmt>
  <rfmt sheetId="16" sqref="A35:XFD35" start="0" length="0">
    <dxf>
      <font>
        <sz val="8"/>
        <color auto="1"/>
        <name val="Arial Cyr"/>
        <scheme val="none"/>
      </font>
    </dxf>
  </rfmt>
  <rcc rId="25049" sId="16" odxf="1" dxf="1">
    <nc r="A36" t="inlineStr">
      <is>
        <t>Пом. 41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0" sId="16" odxf="1" dxf="1">
    <nc r="B36" t="inlineStr">
      <is>
        <t xml:space="preserve">Шептикин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1" sId="16" odxf="1" dxf="1">
    <nc r="C36" t="inlineStr">
      <is>
        <t>17148681-13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2" sId="16" odxf="1" dxf="1">
    <nc r="D36">
      <v>8102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3" sId="16" odxf="1" dxf="1">
    <nc r="F36">
      <f>E36-D36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54" sId="16" odxf="1" dxf="1">
    <nc r="G36">
      <v>8078</v>
    </nc>
    <odxf>
      <alignment horizontal="general" vertical="bottom" readingOrder="0"/>
    </odxf>
    <ndxf>
      <alignment horizontal="left" vertical="center" readingOrder="0"/>
    </ndxf>
  </rcc>
  <rfmt sheetId="16" sqref="H36" start="0" length="0">
    <dxf>
      <font>
        <sz val="8"/>
        <color auto="1"/>
        <name val="Arial Cyr"/>
        <scheme val="none"/>
      </font>
    </dxf>
  </rfmt>
  <rfmt sheetId="16" sqref="A36:XFD36" start="0" length="0">
    <dxf>
      <font>
        <sz val="8"/>
        <color auto="1"/>
        <name val="Arial Cyr"/>
        <scheme val="none"/>
      </font>
    </dxf>
  </rfmt>
  <rcc rId="25055" sId="16" odxf="1" dxf="1">
    <nc r="A37" t="inlineStr">
      <is>
        <t>Пом. 40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6" sId="16" odxf="1" dxf="1">
    <nc r="B37" t="inlineStr">
      <is>
        <t xml:space="preserve">Роман дворник (ОДН)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7" sId="16" odxf="1" dxf="1">
    <nc r="C37">
      <v>17784290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8" sId="16" odxf="1" dxf="1">
    <nc r="D37">
      <v>25730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9" sId="16" odxf="1" dxf="1">
    <nc r="F37">
      <f>E37-D37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7" start="0" length="0">
    <dxf>
      <font>
        <sz val="8"/>
        <color auto="1"/>
        <name val="Arial Cyr"/>
        <scheme val="none"/>
      </font>
    </dxf>
  </rfmt>
  <rfmt sheetId="16" sqref="H37" start="0" length="0">
    <dxf>
      <font>
        <sz val="8"/>
        <color auto="1"/>
        <name val="Arial Cyr"/>
        <scheme val="none"/>
      </font>
    </dxf>
  </rfmt>
  <rfmt sheetId="16" sqref="A37:XFD37" start="0" length="0">
    <dxf>
      <font>
        <sz val="8"/>
        <color auto="1"/>
        <name val="Arial Cyr"/>
        <scheme val="none"/>
      </font>
    </dxf>
  </rfmt>
  <rcc rId="25060" sId="16" odxf="1" dxf="1">
    <nc r="A38" t="inlineStr">
      <is>
        <t>Пом. 39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1" sId="16" odxf="1" dxf="1">
    <nc r="B38" t="inlineStr">
      <is>
        <t>Свободно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2" sId="16" odxf="1" dxf="1">
    <nc r="C38">
      <v>17786166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3" sId="16" odxf="1" dxf="1">
    <nc r="D38">
      <v>1417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4" sId="16" odxf="1" dxf="1">
    <nc r="F38">
      <f>E38-D38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8" start="0" length="0">
    <dxf>
      <font>
        <sz val="8"/>
        <color auto="1"/>
        <name val="Arial Cyr"/>
        <scheme val="none"/>
      </font>
    </dxf>
  </rfmt>
  <rfmt sheetId="16" sqref="H38" start="0" length="0">
    <dxf>
      <font>
        <sz val="8"/>
        <color auto="1"/>
        <name val="Arial Cyr"/>
        <scheme val="none"/>
      </font>
    </dxf>
  </rfmt>
  <rfmt sheetId="16" sqref="A38:XFD38" start="0" length="0">
    <dxf>
      <font>
        <sz val="8"/>
        <color auto="1"/>
        <name val="Arial Cyr"/>
        <scheme val="none"/>
      </font>
    </dxf>
  </rfmt>
  <rcc rId="25065" sId="16" odxf="1" dxf="1">
    <nc r="A39" t="inlineStr">
      <is>
        <t xml:space="preserve">№ 20 - с.4-Ф      эт.1/дв 11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6" sId="16" odxf="1" dxf="1">
    <nc r="B39" t="inlineStr">
      <is>
        <t>офис 6А Художники Ласкова Т.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7" sId="16" odxf="1" dxf="1">
    <nc r="C39" t="inlineStr">
      <is>
        <t>02702728-08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8" sId="16" odxf="1" dxf="1">
    <nc r="D39">
      <v>19813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9" sId="16" odxf="1" dxf="1">
    <nc r="F39">
      <f>E39-D39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cc rId="25070" sId="16" odxf="1" dxf="1">
    <nc r="A40" t="inlineStr">
      <is>
        <t>пом. 42, 43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1" sId="16" odxf="1" dxf="1">
    <nc r="B40" t="inlineStr">
      <is>
        <t>Правление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2" sId="16" odxf="1" dxf="1">
    <nc r="C40" t="inlineStr">
      <is>
        <t>00580617-06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3" sId="16" odxf="1" dxf="1">
    <nc r="D40">
      <v>40490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4" sId="16" odxf="1" dxf="1">
    <nc r="F40">
      <f>E40-D40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0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40" start="0" length="0">
    <dxf>
      <fill>
        <patternFill patternType="solid">
          <bgColor theme="0"/>
        </patternFill>
      </fill>
    </dxf>
  </rfmt>
  <rcc rId="25075" sId="16" odxf="1" dxf="1">
    <nc r="A41" t="inlineStr">
      <is>
        <t>Подвал галерея 4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6" sId="16" odxf="1" dxf="1">
    <nc r="B41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7" sId="16" odxf="1" dxf="1">
    <nc r="C41" t="inlineStr">
      <is>
        <t>37174893-19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8" sId="16" odxf="1" dxf="1">
    <nc r="D41">
      <v>605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9" sId="16" odxf="1" dxf="1">
    <nc r="F41">
      <f>E41-D41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41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A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</rfmt>
  <rcc rId="25080" sId="16" odxf="1" dxf="1">
    <nc r="B42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1" sId="16" odxf="1" dxf="1">
    <nc r="C42">
      <f>SUM('Общ. счетчики'!G24:G24)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fmt sheetId="16" sqref="D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</rfmt>
  <rcc rId="25082" sId="16" odxf="1" dxf="1">
    <nc r="E42" t="inlineStr">
      <is>
        <t>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3" sId="16" odxf="1" dxf="1">
    <nc r="F42">
      <f>SUM(F29:F34)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</border>
    </ndxf>
  </rcc>
  <rfmt sheetId="16" sqref="G42" start="0" length="0">
    <dxf>
      <font>
        <b/>
        <sz val="8"/>
        <color auto="1"/>
        <name val="Arial Cyr"/>
        <scheme val="none"/>
      </font>
      <numFmt numFmtId="30" formatCode="@"/>
      <alignment vertical="top" wrapText="1" readingOrder="0"/>
      <border outline="0">
        <left style="medium">
          <color indexed="64"/>
        </left>
      </border>
    </dxf>
  </rfmt>
  <rfmt sheetId="16" sqref="A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4" sId="16" odxf="1" dxf="1">
    <nc r="B43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85" sId="16" odxf="1" dxf="1">
    <nc r="C43">
      <f>'Общ. счетчики'!G20+'Общ. счетчики'!G21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6" sId="16" odxf="1" dxf="1">
    <nc r="F43">
      <f>SUM(F35:F41)+SUM(F15:F17)+SUM(F24:F26)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3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</dxf>
  </rfmt>
  <rfmt sheetId="16" sqref="A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7" sId="16" odxf="1" dxf="1">
    <nc r="B44" t="inlineStr">
      <is>
        <t>ВСЕГО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088" sId="16" odxf="1" s="1" dxf="1">
    <nc r="C44">
      <f>C18+C27+C42</f>
    </nc>
    <odxf>
      <numFmt numFmtId="0" formatCode="General"/>
    </odxf>
    <ndxf>
      <font>
        <b/>
        <sz val="10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D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9" sId="16" odxf="1" s="1" dxf="1">
    <nc r="F44">
      <f>F18+F27+F42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A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0" sId="16" odxf="1" dxf="1">
    <nc r="B45" t="inlineStr">
      <is>
        <t>ВСЕГО с ОДН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C45" start="0" length="0">
    <dxf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1" sId="16" odxf="1" s="1" dxf="1">
    <nc r="F45">
      <f>F44+F43+F28+F19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2" sId="16" odxf="1" dxf="1">
    <nc r="A46" t="inlineStr">
      <is>
        <t>Корпус 6</t>
      </is>
    </nc>
    <odxf>
      <font>
        <b val="0"/>
        <u val="none"/>
        <sz val="10"/>
        <color auto="1"/>
        <name val="Arial Cyr"/>
        <scheme val="none"/>
      </font>
      <border outline="0">
        <left/>
        <right/>
        <bottom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B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C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D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F46" start="0" length="0">
    <dxf>
      <font>
        <u/>
        <sz val="10"/>
        <color auto="1"/>
        <name val="Arial Cyr"/>
        <scheme val="none"/>
      </font>
      <alignment horizontal="right" vertical="top" readingOrder="0"/>
    </dxf>
  </rfmt>
  <rcc rId="25093" sId="16" odxf="1" dxf="1">
    <nc r="A47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4" sId="16" odxf="1" dxf="1">
    <nc r="B47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5" sId="16" odxf="1" dxf="1">
    <nc r="C47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6" sId="16" odxf="1" dxf="1">
    <nc r="D47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7" sId="16" odxf="1" dxf="1">
    <nc r="F47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5098" sId="16" odxf="1" dxf="1">
    <nc r="G47" t="inlineStr">
      <is>
        <t>Коэффициент потерь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9" sId="16" odxf="1" dxf="1">
    <nc r="D49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0" sId="16" odxf="1" dxf="1">
    <nc r="E49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1" sId="16" odxf="1" dxf="1">
    <nc r="A50" t="inlineStr">
      <is>
        <t>Офис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2" sId="16" odxf="1" dxf="1">
    <nc r="B50" t="inlineStr">
      <is>
        <t>Всего по общедомовым счетчикам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3" sId="16" odxf="1" dxf="1">
    <nc r="F50">
      <f>'Общ. счетчики'!G31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bottom/>
      </border>
    </odxf>
    <ndxf>
      <font>
        <b/>
        <sz val="9"/>
        <color auto="1"/>
        <name val="Arial Cyr"/>
        <scheme val="none"/>
      </font>
      <numFmt numFmtId="1" formatCode="0"/>
      <alignment horizontal="left" vertical="top" readingOrder="0"/>
      <border outline="0">
        <right style="medium">
          <color indexed="64"/>
        </right>
        <bottom style="medium">
          <color indexed="64"/>
        </bottom>
      </border>
    </ndxf>
  </rcc>
  <rfmt sheetId="16" sqref="G5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50" start="0" length="0">
    <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4" sId="16" odxf="1" dxf="1">
    <nc r="A51" t="inlineStr">
      <is>
        <r>
          <t>Этаж 1</t>
        </r>
        <r>
          <rPr>
            <sz val="8"/>
            <rFont val="Arial Cyr"/>
            <charset val="204"/>
          </rPr>
          <t xml:space="preserve"> (к. 1) 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5" sId="16" odxf="1" dxf="1">
    <nc r="B51" t="inlineStr">
      <is>
        <t>ОСАО  "Ресо-Гарантия"    730-30-00 д.4088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6" sId="16" odxf="1" dxf="1">
    <nc r="C51" t="inlineStr">
      <is>
        <t>30621511-18  (к. 1)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7" sId="16" odxf="1" dxf="1">
    <nc r="D51">
      <v>51432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8" sId="16" odxf="1" dxf="1">
    <nc r="F51">
      <f>E51-D51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09" sId="16" odxf="1" s="1" dxf="1">
    <nc r="G51">
      <f>(F51*2/100)+F51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1" start="0" length="0">
    <dxf>
      <font>
        <b/>
        <sz val="10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top style="thin">
          <color indexed="64"/>
        </top>
      </border>
    </dxf>
  </rfmt>
  <rcc rId="25110" sId="16" odxf="1" dxf="1">
    <nc r="A52" t="inlineStr">
      <is>
        <t>Этаж 1  (к. 2)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1" sId="16" odxf="1" dxf="1">
    <nc r="C52" t="inlineStr">
      <is>
        <t>30621523-18 (к. 2)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2" sId="16" odxf="1" dxf="1">
    <nc r="D52">
      <v>75767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13" sId="16" odxf="1" dxf="1">
    <nc r="F52">
      <f>E52-D52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14" sId="16" odxf="1" s="1" dxf="1">
    <nc r="G52">
      <f>(F52*2/100)+F52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5" sId="16" odxf="1" dxf="1">
    <nc r="A53" t="inlineStr">
      <is>
        <r>
          <t>Этаж 2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>(к.3,4)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6" sId="16" odxf="1" dxf="1">
    <nc r="B53" t="inlineStr">
      <is>
        <t>М.О. филиал ФГУП Ростехинвентаризация -Федер.БТИ. 8 964 725 15 08 Владимир Петрович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7" sId="16" odxf="1" dxf="1">
    <nc r="C53" t="inlineStr">
      <is>
        <t>43801040-21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8" sId="16" odxf="1" dxf="1">
    <nc r="D53">
      <v>35870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5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19" sId="16" odxf="1" dxf="1">
    <nc r="F53">
      <f>E53-D53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0" sId="16" odxf="1" s="1" dxf="1">
    <nc r="G53">
      <f>F53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H53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</border>
    </dxf>
  </rfmt>
  <rfmt sheetId="16" sqref="I53" start="0" length="0">
    <dxf>
      <alignment horizontal="left" vertical="center" readingOrder="0"/>
    </dxf>
  </rfmt>
  <rcc rId="25121" sId="16" odxf="1" dxf="1">
    <nc r="A54" t="inlineStr">
      <is>
        <t>Этаж 2 (к.5,6) 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I54" start="0" length="0">
    <dxf>
      <alignment horizontal="left" vertical="center" readingOrder="0"/>
    </dxf>
  </rfmt>
  <rcc rId="25122" sId="16" odxf="1" dxf="1">
    <nc r="A55" t="inlineStr">
      <is>
        <r>
          <t>Этаж 3</t>
        </r>
        <r>
          <rPr>
            <sz val="8"/>
            <rFont val="Arial Cyr"/>
            <charset val="204"/>
          </rPr>
          <t xml:space="preserve"> (к.7)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3" sId="16" odxf="1" dxf="1">
    <nc r="B55" t="inlineStr">
      <is>
        <t xml:space="preserve">Просторов Александр        797-46-33/34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4" sId="16" odxf="1" dxf="1">
    <nc r="C55" t="inlineStr">
      <is>
        <t>33639859-18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5" sId="16" odxf="1" dxf="1">
    <nc r="D55">
      <v>9411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26" sId="16" odxf="1" dxf="1">
    <nc r="F55">
      <f>E55-D55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27" sId="16" odxf="1" s="1" dxf="1">
    <nc r="G55">
      <f>(F55*2/100)+F55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5" start="0" length="0">
    <dxf>
      <font>
        <b/>
        <sz val="10"/>
        <color auto="1"/>
        <name val="Arial Cyr"/>
        <scheme val="none"/>
      </font>
      <alignment vertical="center" readingOrder="0"/>
    </dxf>
  </rfmt>
  <rcc rId="25128" sId="16" odxf="1" dxf="1">
    <nc r="A56" t="inlineStr">
      <is>
        <t>Этаж 3 (к.8)          налево/справа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9" sId="16" odxf="1" dxf="1">
    <nc r="B56" t="inlineStr">
      <is>
        <t>Огородников Д.В.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0" sId="16" odxf="1" dxf="1">
    <nc r="C56" t="inlineStr">
      <is>
        <t>33954502-18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1" sId="16" odxf="1" dxf="1">
    <nc r="D56">
      <v>22404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2" sId="16" odxf="1" dxf="1">
    <nc r="F56">
      <f>E56-D56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3" sId="16" odxf="1" s="1" dxf="1">
    <nc r="G56">
      <f>(F56*0.719/100)+F56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6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6" start="0" length="0">
    <dxf>
      <alignment horizontal="left" vertical="center" readingOrder="0"/>
    </dxf>
  </rfmt>
  <rcc rId="25134" sId="16" odxf="1" dxf="1">
    <nc r="A57" t="inlineStr">
      <is>
        <t>Этаж 3 (к.9)                  направо/слева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35" sId="16" odxf="1" dxf="1">
    <nc r="B57" t="inlineStr">
      <is>
        <t>Галоганов А.П.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6" sId="16" odxf="1" dxf="1">
    <nc r="C57" t="inlineStr">
      <is>
        <t>33953369-18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7" sId="16" odxf="1" dxf="1">
    <nc r="D57">
      <v>4976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7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8" sId="16" odxf="1" dxf="1">
    <nc r="F57">
      <f>E57-D57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9" sId="16" odxf="1" s="1" dxf="1">
    <nc r="G57">
      <f>(F57*2/100)+F57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7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57" start="0" length="0">
    <dxf>
      <alignment horizontal="left" vertical="center" readingOrder="0"/>
    </dxf>
  </rfmt>
  <rcc rId="25140" sId="16" odxf="1" dxf="1">
    <nc r="A58" t="inlineStr">
      <is>
        <t>Этаж 3 (к.10)          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1" sId="16" odxf="1" dxf="1">
    <nc r="B58" t="inlineStr">
      <is>
        <t xml:space="preserve">    ООО "АЛЬФА"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2" sId="16" odxf="1" dxf="1">
    <nc r="C58" t="inlineStr">
      <is>
        <t>33614624-18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3" sId="16" odxf="1" dxf="1">
    <nc r="D58">
      <v>12108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44" sId="16" odxf="1" dxf="1">
    <nc r="F58">
      <f>E58-D58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" formatCode="0"/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45" sId="16" odxf="1" s="1" dxf="1">
    <nc r="G58">
      <f>(F58*0.851/100)+F58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8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46" sId="16" odxf="1" dxf="1">
    <nc r="A59" t="inlineStr">
      <is>
        <r>
          <t>Этаж 4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 xml:space="preserve"> (к.11)         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7" sId="16" odxf="1" dxf="1">
    <nc r="B59" t="inlineStr">
      <is>
        <t>Марчук Алексей Павл.         580-03-89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8" sId="16" odxf="1" dxf="1">
    <nc r="C59" t="inlineStr">
      <is>
        <t>33614763-18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9" sId="16" odxf="1" dxf="1">
    <nc r="D59">
      <v>19528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0" sId="16" odxf="1" dxf="1">
    <nc r="F59">
      <f>E59-D59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151" sId="16" odxf="1" s="1" dxf="1">
    <nc r="G59">
      <f>(F59*2/100)+F59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9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9" start="0" length="0">
    <dxf>
      <alignment vertical="center" readingOrder="0"/>
    </dxf>
  </rfmt>
  <rcc rId="25152" sId="16" odxf="1" dxf="1">
    <nc r="A60" t="inlineStr">
      <is>
        <t>Этаж 4 (к.12)            налево/справа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3" sId="16" odxf="1" dxf="1">
    <nc r="B60" t="inlineStr">
      <is>
        <t>Гасилов Виктор Роман.                                    8-916-758-72-30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4" sId="16" odxf="1" dxf="1">
    <nc r="C60" t="inlineStr">
      <is>
        <t>34234685-18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55" sId="16" odxf="1" dxf="1">
    <nc r="D60">
      <v>20464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6" sId="16" odxf="1" dxf="1">
    <nc r="F60">
      <f>E60-D60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57" sId="16" odxf="1" s="1" dxf="1">
    <nc r="G60">
      <f>(F60*2/100)+F60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0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0" start="0" length="0">
    <dxf>
      <alignment vertical="center" readingOrder="0"/>
    </dxf>
  </rfmt>
  <rcc rId="25158" sId="16" odxf="1" dxf="1">
    <nc r="A61" t="inlineStr">
      <is>
        <t>Этаж 4 (к.13)         направо/слева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9" sId="16" odxf="1" dxf="1">
    <nc r="B61" t="inlineStr">
      <is>
        <t>Марчук Алексей Павл.           8-903-125-08-12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0" sId="16" odxf="1" dxf="1">
    <nc r="C61" t="inlineStr">
      <is>
        <t>33614605-18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1" sId="16" odxf="1" dxf="1">
    <nc r="D61">
      <v>24503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2" sId="16" odxf="1" dxf="1">
    <nc r="F61">
      <f>E61-D61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3" sId="16" odxf="1" s="1" dxf="1">
    <nc r="G61">
      <f>(F61*2/100)+F61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1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64" sId="16" odxf="1" dxf="1">
    <nc r="A62" t="inlineStr">
      <is>
        <t>Этаж 4 (к.14 )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5" sId="16" odxf="1" dxf="1">
    <nc r="B62" t="inlineStr">
      <is>
        <t>Марчук Алексей Павл.           8-903-125-08-14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6" sId="16" odxf="1" dxf="1">
    <nc r="C62" t="inlineStr">
      <is>
        <t>33614676-18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7" sId="16" odxf="1" dxf="1">
    <nc r="D62">
      <v>27133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8" sId="16" odxf="1" dxf="1">
    <nc r="F62">
      <f>E62-D62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9" sId="16" odxf="1" s="1" dxf="1">
    <nc r="G62">
      <f>(F62*2/100)+F62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2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0" sId="16" odxf="1" dxf="1">
    <nc r="A63" t="inlineStr">
      <is>
        <t>Автостоянка      № 1,2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1" sId="16" odxf="1" dxf="1">
    <nc r="B63" t="inlineStr">
      <is>
        <t>Автостоянка корп.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2" sId="16" odxf="1" dxf="1">
    <nc r="C63" t="inlineStr">
      <is>
        <t>14236302-13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3" sId="16" odxf="1" dxf="1">
    <nc r="D63">
      <v>52746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74" sId="16" odxf="1" dxf="1">
    <nc r="F63">
      <f>E63-D63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63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63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5" sId="16" odxf="1" dxf="1">
    <nc r="A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6" sId="16" odxf="1" dxf="1">
    <nc r="B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7" sId="16" odxf="1" dxf="1">
    <nc r="C64" t="inlineStr">
      <is>
        <t>33994473-18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78" sId="16" odxf="1" dxf="1">
    <nc r="D64">
      <v>40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79" sId="16" odxf="1" dxf="1">
    <nc r="F64">
      <f>E64-D64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0" sId="16" odxf="1" s="1" dxf="1">
    <nc r="G64">
      <f>F64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4" start="0" length="0">
    <dxf>
      <alignment vertical="center" readingOrder="0"/>
    </dxf>
  </rfmt>
  <rcc rId="25181" sId="16" odxf="1" dxf="1">
    <nc r="A65" t="inlineStr">
      <is>
        <t>Автостоянка     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2" sId="16" odxf="1" dxf="1">
    <nc r="B65" t="inlineStr">
      <is>
        <r>
          <t xml:space="preserve">Автостоянка      № 2 </t>
        </r>
        <r>
          <rPr>
            <b/>
            <sz val="8"/>
            <rFont val="Arial Cyr"/>
            <charset val="204"/>
          </rPr>
          <t>ШАУРМА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3" sId="16" odxf="1" dxf="1">
    <nc r="C65" t="inlineStr">
      <is>
        <t>60194612-21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84" sId="16" odxf="1" dxf="1">
    <nc r="D65">
      <v>6301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5" start="0" length="0">
    <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85" sId="16" odxf="1" dxf="1">
    <nc r="F65">
      <f>E65-D65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6" sId="16" odxf="1" s="1" dxf="1">
    <nc r="G65">
      <f>F65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5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5" start="0" length="0">
    <dxf>
      <alignment horizontal="left" vertical="center" readingOrder="0"/>
    </dxf>
  </rfmt>
  <rcc rId="25187" sId="16" odxf="1" dxf="1">
    <nc r="A66" t="inlineStr">
      <is>
        <t>Автостоянка Н/П №1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8" sId="16" odxf="1" dxf="1">
    <nc r="B66" t="inlineStr">
      <is>
        <t>Голубева Н.С.             (Овощной)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9" sId="16" odxf="1" dxf="1">
    <nc r="C66" t="inlineStr">
      <is>
        <t>32348711-17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0" sId="16" odxf="1" dxf="1">
    <nc r="D66">
      <v>31658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6" start="0" length="0">
    <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91" sId="16" odxf="1" dxf="1">
    <nc r="F66">
      <f>E66-D66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2" sId="16" odxf="1" s="1" dxf="1">
    <nc r="G66">
      <f>(F66*2/100)+F66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6" start="0" length="0">
    <dxf>
      <font>
        <b/>
        <sz val="10"/>
        <color auto="1"/>
        <name val="Arial Cyr"/>
        <scheme val="none"/>
      </font>
      <alignment vertical="center" readingOrder="0"/>
    </dxf>
  </rfmt>
  <rcc rId="25193" sId="16" odxf="1" dxf="1">
    <nc r="A67" t="inlineStr">
      <is>
        <t>Автостоянка Н/П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4" sId="16" odxf="1" dxf="1">
    <nc r="B67" t="inlineStr">
      <is>
        <t>Рубаник Р.В. - Котков А.Г.            (Кофейня)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5" sId="16" odxf="1" dxf="1">
    <nc r="C67" t="inlineStr">
      <is>
        <t>32519315-17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6" sId="16" odxf="1" dxf="1">
    <nc r="D67">
      <v>85741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97" sId="16" odxf="1" dxf="1">
    <nc r="F67">
      <f>E67-D67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8" sId="16" odxf="1" s="1" dxf="1">
    <nc r="G67">
      <f>(F67*5/100)+F67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7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99" sId="16" odxf="1" dxf="1">
    <nc r="A68" t="inlineStr">
      <is>
        <t>Автостоянка Н/П №3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0" sId="16" odxf="1" dxf="1">
    <nc r="B68" t="inlineStr">
      <is>
        <t>Петухов Т.В. (Детские товары)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1" sId="16" odxf="1" dxf="1">
    <nc r="C68" t="inlineStr">
      <is>
        <t>32350846-17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2" sId="16" odxf="1" dxf="1">
    <nc r="D68">
      <v>12893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203" sId="16" odxf="1" dxf="1">
    <nc r="F68">
      <f>E68-D68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04" sId="16" odxf="1" s="1" dxf="1">
    <nc r="G68">
      <f>(F68*2.746/100)+F68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8" start="0" length="0">
    <dxf>
      <font>
        <b/>
        <sz val="10"/>
        <color auto="1"/>
        <name val="Arial Cyr"/>
        <scheme val="none"/>
      </font>
      <alignment vertical="center" readingOrder="0"/>
    </dxf>
  </rfmt>
  <rcc rId="25205" sId="16" odxf="1" dxf="1">
    <nc r="A69" t="inlineStr">
      <is>
        <t>Аппарат Вода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06" sId="16" odxf="1" dxf="1">
    <nc r="B69" t="inlineStr">
      <is>
        <t>ИП Орликов Д.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bottom style="thin">
          <color indexed="64"/>
        </bottom>
      </border>
    </ndxf>
  </rcc>
  <rfmt sheetId="16" sqref="C69" start="0" length="0">
    <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207" sId="16" odxf="1" dxf="1">
    <nc r="D69">
      <v>4400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8" sId="16" odxf="1" dxf="1">
    <nc r="E69">
      <v>7100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9" sId="16" odxf="1" dxf="1">
    <nc r="F69">
      <f>E69-D69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10" sId="16" odxf="1" s="1" dxf="1">
    <nc r="G69">
      <f>F69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9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69" start="0" length="0">
    <dxf>
      <alignment horizontal="left" vertical="center" readingOrder="0"/>
    </dxf>
  </rfmt>
  <rcc rId="25211" sId="16" odxf="1" dxf="1">
    <nc r="A70" t="inlineStr">
      <is>
        <t>ТСЖ "Дубки"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2" sId="16" odxf="1" dxf="1">
    <nc r="B70" t="inlineStr">
      <is>
        <t>Ворота, будка охраны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3" sId="16" odxf="1" dxf="1">
    <nc r="C70" t="inlineStr">
      <is>
        <t>Ворота_2 кВт-ч/сут обогрев 0,5 кВт-ч/12 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14" sId="16" odxf="1" dxf="1">
    <nc r="D70" t="inlineStr">
      <is>
        <t xml:space="preserve">4 х 31 сут = 124 кВт-ч         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bottom style="thin">
          <color indexed="64"/>
        </bottom>
      </border>
    </ndxf>
  </rcc>
  <rfmt sheetId="16" sqref="F70" start="0" length="0">
    <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6" s="1" sqref="G70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70" start="0" length="0">
    <dxf>
      <font>
        <b/>
        <sz val="10"/>
        <color auto="1"/>
        <name val="Arial Cyr"/>
        <scheme val="none"/>
      </font>
      <alignment vertical="center" readingOrder="0"/>
    </dxf>
  </rfmt>
  <rcc rId="25215" sId="16" odxf="1" dxf="1">
    <nc r="A71" t="inlineStr">
      <is>
        <t xml:space="preserve">Места общего пользования 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6" sId="16" odxf="1" dxf="1">
    <nc r="B71" t="inlineStr">
      <is>
        <t>Неучтенное потребление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7" sId="16" odxf="1" dxf="1">
    <nc r="C71" t="inlineStr">
      <is>
        <t>27 кВт-ч х 33 сут = 891 кВт-ч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8" sId="16" odxf="1" dxf="1">
    <nc r="F71">
      <v>891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71" start="0" length="0">
    <dxf>
      <font>
        <sz val="7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cc rId="25219" sId="16" odxf="1" dxf="1">
    <nc r="A72" t="inlineStr">
      <is>
        <t>Итого: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20" sId="16" odxf="1" dxf="1">
    <nc r="F72">
      <f>SUM(F51:F70)-F63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21" sId="16" odxf="1" s="1" dxf="1">
    <nc r="G72">
      <f>SUM(G51:G70)</f>
    </nc>
    <odxf>
      <numFmt numFmtId="0" formatCode="General"/>
    </odxf>
    <ndxf>
      <font>
        <b/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I72" start="0" length="0">
    <dxf>
      <numFmt numFmtId="167" formatCode="_-* #,##0_р_._-;\-* #,##0_р_._-;_-* &quot;-&quot;??_р_._-;_-@_-"/>
      <alignment horizontal="left" vertical="top" readingOrder="0"/>
    </dxf>
  </rfmt>
  <rfmt sheetId="16" sqref="A7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3" start="0" length="0">
    <dxf>
      <font>
        <b/>
        <sz val="10"/>
        <color auto="1"/>
        <name val="Arial Cyr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73" start="0" length="0">
    <dxf>
      <font>
        <b/>
        <sz val="10"/>
        <color auto="1"/>
        <name val="Arial Cyr"/>
        <scheme val="none"/>
      </font>
      <numFmt numFmtId="171" formatCode="0.000"/>
      <alignment horizontal="right" vertical="top" readingOrder="0"/>
      <border outline="0">
        <right style="medium">
          <color indexed="64"/>
        </right>
        <bottom style="thin">
          <color indexed="64"/>
        </bottom>
      </border>
    </dxf>
  </rfmt>
  <rfmt sheetId="16" s="1" sqref="G73" start="0" length="0">
    <dxf>
      <font>
        <sz val="10"/>
        <color auto="1"/>
        <name val="Arial Cyr"/>
        <scheme val="none"/>
      </font>
      <numFmt numFmtId="167" formatCode="_-* #,##0_р_._-;\-* #,##0_р_._-;_-* &quot;-&quot;??_р_._-;_-@_-"/>
      <border outline="0">
        <right style="thin">
          <color indexed="64"/>
        </right>
        <bottom style="thin">
          <color indexed="64"/>
        </bottom>
      </border>
    </dxf>
  </rfmt>
  <rcc rId="25222" sId="16" odxf="1" dxf="1">
    <nc r="A74" t="inlineStr">
      <is>
        <t>Корпус 1</t>
      </is>
    </nc>
    <odxf>
      <font>
        <b val="0"/>
        <u val="none"/>
        <sz val="10"/>
        <color auto="1"/>
        <name val="Arial Cyr"/>
        <scheme val="none"/>
      </font>
      <border outline="0">
        <left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</border>
    </ndxf>
  </rcc>
  <rfmt sheetId="16" sqref="B74" start="0" length="0">
    <dxf>
      <font>
        <b/>
        <u/>
        <sz val="10"/>
        <color rgb="FFFF0000"/>
        <name val="Arial Cyr"/>
        <scheme val="none"/>
      </font>
    </dxf>
  </rfmt>
  <rfmt sheetId="16" sqref="C74" start="0" length="0">
    <dxf>
      <font>
        <b/>
        <u/>
        <sz val="10"/>
        <color auto="1"/>
        <name val="Arial Cyr"/>
        <scheme val="none"/>
      </font>
    </dxf>
  </rfmt>
  <rfmt sheetId="16" sqref="D74" start="0" length="0">
    <dxf>
      <font>
        <b/>
        <u/>
        <sz val="10"/>
        <color auto="1"/>
        <name val="Arial Cyr"/>
        <scheme val="none"/>
      </font>
    </dxf>
  </rfmt>
  <rfmt sheetId="16" sqref="E74" start="0" length="0">
    <dxf>
      <font>
        <b/>
        <u/>
        <sz val="10"/>
        <color auto="1"/>
        <name val="Arial Cyr"/>
        <scheme val="none"/>
      </font>
    </dxf>
  </rfmt>
  <rfmt sheetId="16" sqref="F74" start="0" length="0">
    <dxf>
      <font>
        <b/>
        <u/>
        <sz val="10"/>
        <color auto="1"/>
        <name val="Arial Cyr"/>
        <scheme val="none"/>
      </font>
    </dxf>
  </rfmt>
  <rfmt sheetId="16" sqref="G74" start="0" length="0">
    <dxf>
      <font>
        <b/>
        <u/>
        <sz val="10"/>
        <color auto="1"/>
        <name val="Arial Cyr"/>
        <scheme val="none"/>
      </font>
    </dxf>
  </rfmt>
  <rfmt sheetId="16" sqref="H74" start="0" length="0">
    <dxf>
      <font>
        <b/>
        <u/>
        <sz val="10"/>
        <color auto="1"/>
        <name val="Arial Cyr"/>
        <scheme val="none"/>
      </font>
    </dxf>
  </rfmt>
  <rcc rId="25223" sId="16" odxf="1" dxf="1">
    <nc r="A75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4" sId="16" odxf="1" dxf="1">
    <nc r="B75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5" sId="16" odxf="1" dxf="1">
    <nc r="C75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6" sId="16" odxf="1" dxf="1">
    <nc r="D7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7" sId="16" odxf="1" dxf="1">
    <nc r="F75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8" sId="16" odxf="1" dxf="1">
    <nc r="G75" t="inlineStr">
      <is>
        <t>С учетом общего коридора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rgb="FFFFFF00"/>
        </patternFill>
      </fill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75" start="0" length="0">
    <dxf>
      <font>
        <b/>
        <u/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</border>
    </dxf>
  </rfmt>
  <rcc rId="25229" sId="16" odxf="1" dxf="1">
    <nc r="D77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0" sId="16" odxf="1" dxf="1">
    <nc r="E77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1" sId="16" odxf="1" dxf="1">
    <nc r="A78" t="inlineStr">
      <is>
        <t>01/Л.крыло-эт.1/       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2" sId="16" odxf="1" dxf="1">
    <nc r="B78" t="inlineStr">
      <is>
        <t>Долгов Иван Алексеев.       768-58-93 /эл.авт.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3" sId="16" odxf="1" dxf="1">
    <nc r="C78" t="inlineStr">
      <is>
        <t>21719646-14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4" sId="16" odxf="1" dxf="1">
    <nc r="D78">
      <v>52607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35" sId="16" odxf="1" dxf="1">
    <nc r="F78">
      <f>E78-D78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6" sId="16" odxf="1" s="1" dxf="1">
    <nc r="G78">
      <f>F78*E82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7" sId="16" odxf="1" dxf="1">
    <nc r="H78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cc rId="25238" sId="16" odxf="1" dxf="1">
    <nc r="A79" t="inlineStr">
      <is>
        <t xml:space="preserve">02/Л.крыло-эт.1/              тех.этаж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9" sId="16" odxf="1" dxf="1">
    <nc r="B79" t="inlineStr">
      <is>
        <t>Корнеев Сергей Виктор.          505-00-08 /эл.авт.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0" sId="16" odxf="1" dxf="1">
    <nc r="C79" t="inlineStr">
      <is>
        <t>31797935-17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1" sId="16" odxf="1" dxf="1">
    <nc r="D79">
      <v>14514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2" sId="16" odxf="1" dxf="1">
    <nc r="F79">
      <f>E79-D79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3" sId="16" odxf="1" s="1" dxf="1">
    <nc r="G79">
      <f>F79*E82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4" sId="16" odxf="1" s="1" dxf="1">
    <nc r="H79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45" sId="16" odxf="1" dxf="1">
    <nc r="A80" t="inlineStr">
      <is>
        <t>03/Л.крыло-эт.1/              тех. этаж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46" sId="16" odxf="1" dxf="1">
    <nc r="B80" t="inlineStr">
      <is>
        <t>Киришко С.  эл.авт.№ 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7" sId="16" odxf="1" dxf="1">
    <nc r="C80" t="inlineStr">
      <is>
        <t>34238012-18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8" sId="16" odxf="1" dxf="1">
    <nc r="D80">
      <v>9769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9" sId="16" odxf="1" dxf="1">
    <nc r="F80">
      <f>E80-D80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0" sId="16" odxf="1" s="1" dxf="1">
    <nc r="G80">
      <f>F80*E82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1" sId="16" odxf="1" s="1" dxf="1">
    <nc r="H80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52" sId="16" odxf="1" dxf="1">
    <nc r="A81" t="inlineStr">
      <is>
        <t>Общий коридор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3" sId="16" odxf="1" dxf="1">
    <nc r="B81" t="inlineStr">
      <is>
        <t>Уст. новый 02.2014г.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4" sId="16" odxf="1" dxf="1">
    <nc r="C81">
      <v>17028035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5" sId="16" odxf="1" dxf="1">
    <nc r="D81">
      <v>1854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56" sId="16" odxf="1" dxf="1">
    <nc r="F81">
      <f>E81-D81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1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1" start="0" length="0">
    <dxf>
      <font>
        <b/>
        <sz val="10"/>
        <color auto="1"/>
        <name val="Arial Cyr"/>
        <scheme val="none"/>
      </font>
    </dxf>
  </rfmt>
  <rcc rId="25257" sId="16" odxf="1" dxf="1">
    <nc r="A82" t="inlineStr">
      <is>
        <t>Коэфициент потерь (Кп) для нежилых помещений корпуса 1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8" sId="16" odxf="1" s="1" dxf="1">
    <nc r="E82">
      <f>SUM(F78:F81)/SUM(F78:F80)</f>
    </nc>
    <odxf>
      <numFmt numFmtId="0" formatCode="General"/>
    </odxf>
    <ndxf>
      <font>
        <sz val="9"/>
        <color auto="1"/>
        <name val="Arial Cyr"/>
        <scheme val="none"/>
      </font>
      <numFmt numFmtId="168" formatCode="_-* #,##0.000_р_._-;\-* #,##0.000_р_._-;_-* &quot;-&quot;??_р_._-;_-@_-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82" start="0" length="0">
    <dxf>
      <font>
        <b/>
        <u/>
        <sz val="8"/>
        <color auto="1"/>
        <name val="Arial Cyr"/>
        <scheme val="none"/>
      </font>
      <numFmt numFmtId="19" formatCode="dd/mm/yyyy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2" start="0" length="0">
    <dxf>
      <font>
        <b/>
        <sz val="10"/>
        <color auto="1"/>
        <name val="Arial Cyr"/>
        <scheme val="none"/>
      </font>
    </dxf>
  </rfmt>
  <rcc rId="25259" sId="16" odxf="1" dxf="1">
    <nc r="A83" t="inlineStr">
      <is>
        <t>04/П.крыло-эт.1/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60" sId="16" odxf="1" dxf="1">
    <nc r="B83" t="inlineStr">
      <is>
        <t xml:space="preserve">АЯКС      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1" sId="16" odxf="1" dxf="1">
    <nc r="C83" t="inlineStr">
      <is>
        <t>122379935-18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2" sId="16" odxf="1" dxf="1">
    <nc r="D83">
      <v>42175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3" sId="16" odxf="1" dxf="1">
    <nc r="F83">
      <f>E83-D83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3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3" start="0" length="0">
    <dxf>
      <font>
        <b/>
        <sz val="8"/>
        <color auto="1"/>
        <name val="Arial Cyr"/>
        <scheme val="none"/>
      </font>
    </dxf>
  </rfmt>
  <rcc rId="25264" sId="16" odxf="1" dxf="1">
    <nc r="B84" t="inlineStr">
      <is>
        <t>Прачечная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5" sId="16" odxf="1" dxf="1">
    <nc r="C84" t="inlineStr">
      <is>
        <t>31051073-17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6" sId="16" odxf="1" dxf="1">
    <nc r="D84">
      <v>160309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7" sId="16" odxf="1" dxf="1">
    <nc r="F84">
      <f>E84-D84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4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4" start="0" length="0">
    <dxf>
      <font>
        <b/>
        <sz val="9"/>
        <color auto="1"/>
        <name val="Arial Cyr"/>
        <scheme val="none"/>
      </font>
      <alignment horizontal="left" vertical="center" readingOrder="0"/>
    </dxf>
  </rfmt>
  <rcc rId="25268" sId="16" odxf="1" dxf="1">
    <nc r="A85" t="inlineStr">
      <is>
        <t>05/Ф.-П.кр.-эт.1/            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9" sId="16" odxf="1" dxf="1">
    <nc r="B85" t="inlineStr">
      <is>
        <t>Парикмахерская "Семей"                          8 915 324 43 64/эл.авт. №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0" sId="16" odxf="1" dxf="1">
    <nc r="C85" t="inlineStr">
      <is>
        <t>33004849-17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1" sId="16" odxf="1" dxf="1">
    <nc r="D85">
      <v>45923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2" sId="16" odxf="1" dxf="1">
    <nc r="F85">
      <f>E85-D85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5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3" sId="16" odxf="1" dxf="1">
    <nc r="H85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5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274" sId="16" odxf="1" dxf="1">
    <nc r="A86" t="inlineStr">
      <is>
        <t>06/Ф.-П.кр.-эт.1/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5" sId="16" odxf="1" dxf="1">
    <nc r="B86" t="inlineStr">
      <is>
        <t>Урванцева Ирина Анат.                          8-906-734-12-44/ эл.авт.№ 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6" sId="16" odxf="1" dxf="1">
    <nc r="C86" t="inlineStr">
      <is>
        <t>33953444-18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7" sId="16" odxf="1" dxf="1">
    <nc r="D86">
      <v>32613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6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8" sId="16" odxf="1" dxf="1">
    <nc r="F86">
      <f>E86-D86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6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9" sId="16" odxf="1" dxf="1">
    <nc r="H86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6" start="0" length="0">
    <dxf>
      <alignment horizontal="left" vertical="center" readingOrder="0"/>
    </dxf>
  </rfmt>
  <rcc rId="25280" sId="16" odxf="1" dxf="1">
    <nc r="A87" t="inlineStr">
      <is>
        <t>07-08/П.крыло - эт.1/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1" sId="16" odxf="1" dxf="1">
    <nc r="B87" t="inlineStr">
      <is>
        <t>Баландин Николай                                                                   8 985 763 75 76/эл.авт.№ 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2" sId="16" odxf="1" dxf="1">
    <nc r="C87" t="inlineStr">
      <is>
        <t>33598297-18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3" sId="16" odxf="1" dxf="1">
    <nc r="D87">
      <v>15299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4" sId="16" odxf="1" dxf="1">
    <nc r="F87">
      <f>E87-D87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7" start="0" length="0">
    <dxf>
      <font>
        <b/>
        <sz val="10"/>
        <color theme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5" sId="16" odxf="1" dxf="1">
    <nc r="H87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7" start="0" length="0">
    <dxf>
      <alignment horizontal="left" vertical="center" readingOrder="0"/>
    </dxf>
  </rfmt>
  <rcc rId="25286" sId="16" odxf="1" dxf="1">
    <nc r="A88" t="inlineStr">
      <is>
        <t>Подвал корпуса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7" sId="16" odxf="1" dxf="1">
    <nc r="B88" t="inlineStr">
      <is>
        <t>Вымпелком "Билайн" подвал корп.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8" sId="16" odxf="1" dxf="1">
    <nc r="C88" t="inlineStr">
      <is>
        <t>37174675-19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9" sId="16" odxf="1" dxf="1">
    <nc r="D88">
      <v>857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0" sId="16" odxf="1" dxf="1">
    <nc r="F88">
      <f>E88-D88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8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8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A8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1" sId="16" odxf="1" dxf="1">
    <nc r="B89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2" sId="16" odxf="1" dxf="1">
    <nc r="C89">
      <f>SUM('Общ. счетчики'!G50:G50)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3" sId="16" odxf="1" dxf="1">
    <nc r="F89">
      <f>SUM(F78:F87)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4" sId="16" odxf="1" dxf="1">
    <nc r="G89">
      <f>C89-F89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1" formatCode="0"/>
      <fill>
        <patternFill patternType="solid">
          <bgColor rgb="FFFFFF00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89" start="0" length="0">
    <dxf>
      <alignment vertical="center" readingOrder="0"/>
    </dxf>
  </rfmt>
  <rfmt sheetId="16" sqref="A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5" sId="16" odxf="1" dxf="1">
    <nc r="B90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6" sId="16" odxf="1" dxf="1">
    <nc r="C90">
      <f>'Общ. счетчики'!G46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7" sId="16" odxf="1" dxf="1">
    <nc r="F90">
      <f>F88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0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8" sId="16" odxf="1" dxf="1">
    <nc r="A91" t="inlineStr">
      <is>
        <t>Корпус 3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91" start="0" length="0">
    <dxf>
      <font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91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299" sId="16" odxf="1" dxf="1">
    <nc r="A92" t="inlineStr">
      <is>
        <t>аварийная лестница из. к. 3 в к.4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0" sId="16" odxf="1" dxf="1">
    <nc r="B92" t="inlineStr">
      <is>
        <t>Запасной выход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1" sId="16" odxf="1" dxf="1">
    <nc r="C92">
      <v>11323464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2" sId="16" odxf="1" dxf="1">
    <nc r="D92">
      <v>26753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3" sId="16" odxf="1" dxf="1">
    <nc r="F92">
      <f>E92-D92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304" sId="16" odxf="1" dxf="1">
    <nc r="A94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5" sId="16" odxf="1" dxf="1">
    <nc r="B94" t="inlineStr">
      <is>
        <t>офис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6" sId="16" odxf="1" dxf="1">
    <nc r="C94" t="inlineStr">
      <is>
        <t>21917828-15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7" sId="16" odxf="1" dxf="1">
    <nc r="D94">
      <v>73995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8" sId="16" odxf="1" dxf="1">
    <nc r="F94">
      <f>E94-D94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09" sId="16" odxf="1" dxf="1">
    <nc r="A95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0" sId="16" odxf="1" dxf="1">
    <nc r="B95" t="inlineStr">
      <is>
        <t>мастерская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1" sId="16" odxf="1" dxf="1">
    <nc r="C95" t="inlineStr">
      <is>
        <t>44144716-21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2" sId="16" odxf="1" dxf="1">
    <nc r="D95">
      <v>13769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13" sId="16" odxf="1" dxf="1">
    <nc r="F95">
      <f>E95-D95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14" sId="16">
    <nc r="E96" t="inlineStr">
      <is>
        <t>ИТОГО</t>
      </is>
    </nc>
  </rcc>
  <rcc rId="25315" sId="16" odxf="1" dxf="1">
    <nc r="F96">
      <f>SUM(F94:F95)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97" start="0" length="0">
    <dxf>
      <font>
        <sz val="9"/>
        <color auto="1"/>
        <name val="Arial Cyr"/>
        <scheme val="none"/>
      </font>
      <alignment horizontal="left" vertical="center" readingOrder="0"/>
    </dxf>
  </rfmt>
  <rcc rId="25316" sId="16" odxf="1" dxf="1">
    <nc r="D98" t="inlineStr">
      <is>
        <t>кв.м.</t>
      </is>
    </nc>
    <odxf>
      <alignment horizontal="general" vertical="bottom" readingOrder="0"/>
    </odxf>
    <ndxf>
      <alignment horizontal="right" vertical="top" readingOrder="0"/>
    </ndxf>
  </rcc>
  <rfmt sheetId="16" sqref="E98" start="0" length="0">
    <dxf>
      <alignment horizontal="right" vertical="top" readingOrder="0"/>
    </dxf>
  </rfmt>
  <rcc rId="25317" sId="16" odxf="1" dxf="1">
    <nc r="F98" t="inlineStr">
      <is>
        <t>кВт/ч</t>
      </is>
    </nc>
    <odxf>
      <alignment horizontal="general" vertical="bottom" readingOrder="0"/>
    </odxf>
    <ndxf>
      <alignment horizontal="right" vertical="top" readingOrder="0"/>
    </ndxf>
  </rcc>
  <rcc rId="25318" sId="16">
    <nc r="A99" t="inlineStr">
      <is>
        <t>Распределяем по корпусам</t>
      </is>
    </nc>
  </rcc>
  <rcc rId="25319" sId="16">
    <nc r="C99" t="inlineStr">
      <is>
        <t>корпус 1</t>
      </is>
    </nc>
  </rcc>
  <rcc rId="25320" sId="16" odxf="1" dxf="1" numFmtId="4">
    <nc r="D99">
      <v>17349.900000000001</v>
    </nc>
    <odxf>
      <numFmt numFmtId="0" formatCode="General"/>
    </odxf>
    <ndxf>
      <numFmt numFmtId="172" formatCode="0.0"/>
    </ndxf>
  </rcc>
  <rcc rId="25321" sId="16" odxf="1" dxf="1">
    <nc r="F99">
      <f>F96/D103*D99</f>
    </nc>
    <odxf>
      <numFmt numFmtId="0" formatCode="General"/>
    </odxf>
    <ndxf>
      <numFmt numFmtId="1" formatCode="0"/>
    </ndxf>
  </rcc>
  <rcc rId="25322" sId="16">
    <nc r="C100" t="inlineStr">
      <is>
        <t>корпус 2</t>
      </is>
    </nc>
  </rcc>
  <rcc rId="25323" sId="16">
    <nc r="D100">
      <v>16472.900000000001</v>
    </nc>
  </rcc>
  <rcc rId="25324" sId="16" odxf="1" dxf="1">
    <nc r="F100">
      <f>F96/D103*D100</f>
    </nc>
    <odxf>
      <numFmt numFmtId="0" formatCode="General"/>
    </odxf>
    <ndxf>
      <numFmt numFmtId="1" formatCode="0"/>
    </ndxf>
  </rcc>
  <rcc rId="25325" sId="16">
    <nc r="C101" t="inlineStr">
      <is>
        <t>корпус 3</t>
      </is>
    </nc>
  </rcc>
  <rcc rId="25326" sId="16">
    <nc r="D101">
      <v>6275</v>
    </nc>
  </rcc>
  <rcc rId="25327" sId="16" odxf="1" dxf="1">
    <nc r="F101">
      <f>F96/D103*D101</f>
    </nc>
    <odxf>
      <numFmt numFmtId="0" formatCode="General"/>
    </odxf>
    <ndxf>
      <numFmt numFmtId="1" formatCode="0"/>
    </ndxf>
  </rcc>
  <rcc rId="25328" sId="16">
    <nc r="C102" t="inlineStr">
      <is>
        <t>корпус 4, 5, 6</t>
      </is>
    </nc>
  </rcc>
  <rcc rId="25329" sId="16">
    <nc r="D102">
      <v>4237.7</v>
    </nc>
  </rcc>
  <rcc rId="25330" sId="16" odxf="1" dxf="1">
    <nc r="F102">
      <f>F96/D103*D102</f>
    </nc>
    <odxf>
      <numFmt numFmtId="0" formatCode="General"/>
    </odxf>
    <ndxf>
      <numFmt numFmtId="1" formatCode="0"/>
    </ndxf>
  </rcc>
  <rcc rId="25331" sId="16" odxf="1" dxf="1">
    <nc r="D103">
      <f>SUM(D99:D102)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72" formatCode="0.0"/>
    </ndxf>
  </rcc>
  <rfmt sheetId="16" sqref="E103" start="0" length="0">
    <dxf>
      <font>
        <b/>
        <sz val="10"/>
        <color auto="1"/>
        <name val="Arial Cyr"/>
        <scheme val="none"/>
      </font>
    </dxf>
  </rfmt>
  <rcc rId="25332" sId="16" odxf="1" dxf="1">
    <nc r="F103">
      <f>SUM(F99:F102)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" formatCode="0"/>
    </ndxf>
  </rcc>
  <rcmt sheetId="16" cell="D69" guid="{9D9D4D6E-2437-41D3-8A81-B8359FC1A276}" author="HP" newLength="28"/>
  <rcmt sheetId="16" cell="E69" guid="{6EEF204E-6363-40E0-A9E7-7334EDF2F556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43" sId="16" ref="A7:XFD7" action="deleteRow">
    <undo index="0" exp="area" dr="F7:F14" r="F18" sId="16"/>
    <rfmt sheetId="16" xfDxf="1" sqref="A7:XFD7" start="0" length="0">
      <dxf>
        <font>
          <sz val="8"/>
        </font>
      </dxf>
    </rfmt>
    <rcc rId="0" sId="16" dxf="1">
      <nc r="A7" t="inlineStr">
        <is>
          <t>01/с.1-Ф     эт.1/дв.11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>Бурдина Ольга Раф.                          8-915-221-32-53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32537264-18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9169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4" sId="16" ref="A7:XFD7" action="deleteRow">
    <undo index="0" exp="area" dr="F7:F13" r="F17" sId="16"/>
    <rfmt sheetId="16" xfDxf="1" sqref="A7:XFD7" start="0" length="0">
      <dxf>
        <font>
          <sz val="8"/>
        </font>
      </dxf>
    </rfmt>
    <rcc rId="0" sId="16" dxf="1">
      <nc r="A7" t="inlineStr">
        <is>
          <t>02/с.1/2-Ф      эт.1/дв.9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Березовская Д.В.                  8-916-263-34-33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35299603-18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15832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ont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</dxf>
    </rfmt>
  </rrc>
  <rrc rId="25345" sId="16" ref="A7:XFD7" action="deleteRow">
    <undo index="0" exp="area" dr="F7:F12" r="F16" sId="16"/>
    <rfmt sheetId="16" xfDxf="1" sqref="A7:XFD7" start="0" length="0">
      <dxf>
        <font>
          <sz val="8"/>
        </font>
      </dxf>
    </rfmt>
    <rcc rId="0" sId="16" dxf="1">
      <nc r="A7" t="inlineStr">
        <is>
          <t>03/с.2-Ф      эт.1/дв.7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 xml:space="preserve">   Юдин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7" t="inlineStr">
        <is>
          <t>44328637-21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344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sz val="9"/>
        </font>
        <numFmt numFmtId="1" formatCode="0"/>
        <alignment horizontal="left" vertical="center" readingOrder="0"/>
      </dxf>
    </rfmt>
    <rfmt sheetId="16" sqref="H7" start="0" length="0">
      <dxf>
        <fill>
          <patternFill patternType="solid">
            <bgColor theme="0"/>
          </patternFill>
        </fill>
      </dxf>
    </rfmt>
  </rrc>
  <rrc rId="25346" sId="16" ref="A7:XFD7" action="deleteRow">
    <undo index="0" exp="area" dr="F7:F11" r="F15" sId="16"/>
    <rfmt sheetId="16" xfDxf="1" sqref="A7:XFD7" start="0" length="0">
      <dxf>
        <font>
          <sz val="8"/>
        </font>
      </dxf>
    </rfmt>
    <rcc rId="0" sId="16" dxf="1">
      <nc r="A7" t="inlineStr">
        <is>
          <t>04/с.1-Г                 эт.2/дв.24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Филонова Л.М.                                   573-41-01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35366213-18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38755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8"/>
        </font>
        <alignment horizontal="left" vertical="center" wrapText="1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7" sId="16" ref="A7:XFD7" action="deleteRow">
    <undo index="0" exp="area" dr="F7:F10" r="F14" sId="16"/>
    <rfmt sheetId="16" xfDxf="1" sqref="A7:XFD7" start="0" length="0">
      <dxf>
        <font>
          <sz val="8"/>
        </font>
      </dxf>
    </rfmt>
    <rcc rId="0" sId="16" dxf="1">
      <nc r="A7" t="inlineStr">
        <is>
          <t>05/с.2-Ф  эт.2/дв.25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Ходыкина Г.И.                      796-50-80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34245100-18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41465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alignment vertical="center" readingOrder="0"/>
      </ndxf>
    </rcc>
  </rrc>
  <rrc rId="25348" sId="16" ref="A7:XFD7" action="deleteRow">
    <undo index="0" exp="area" dr="F7:F9" r="F13" sId="16"/>
    <rfmt sheetId="16" xfDxf="1" sqref="A7:XFD7" start="0" length="0">
      <dxf>
        <font>
          <sz val="8"/>
        </font>
      </dxf>
    </rfmt>
    <rcc rId="0" sId="16" dxf="1">
      <nc r="A7" t="inlineStr">
        <is>
          <t>06/с.2-Ф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Дробенко В.П.                                         8-916-343-59-04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32963658-18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24273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Договор</t>
        </is>
      </nc>
      <ndxf>
        <font>
          <b/>
          <sz val="9"/>
        </font>
        <numFmt numFmtId="19" formatCode="dd/mm/yyyy"/>
        <alignment horizontal="left" vertical="center" readingOrder="0"/>
      </ndxf>
    </rcc>
  </rrc>
  <rrc rId="25349" sId="16" ref="A7:XFD7" action="deleteRow">
    <undo index="0" exp="area" dr="F7:F8" r="F12" sId="16"/>
    <rfmt sheetId="16" xfDxf="1" sqref="A7:XFD7" start="0" length="0">
      <dxf>
        <font>
          <sz val="8"/>
        </font>
      </dxf>
    </rfmt>
    <rcc rId="0" sId="16" dxf="1">
      <nc r="A7" t="inlineStr">
        <is>
          <t>07/с.3-Г                   эт.2/дв.0-3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Администрация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00215551-05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1317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u/>
          <sz val="9"/>
        </font>
        <numFmt numFmtId="1" formatCode="0"/>
        <alignment horizontal="left" vertical="center" readingOrder="0"/>
      </dxf>
    </rfmt>
  </rrc>
  <rrc rId="25350" sId="16" ref="A7:XFD7" action="deleteRow">
    <undo index="0" exp="area" dr="F7" r="F11" sId="16"/>
    <rfmt sheetId="16" xfDxf="1" sqref="A7:XFD7" start="0" length="0">
      <dxf>
        <font>
          <sz val="8"/>
        </font>
      </dxf>
    </rfmt>
    <rcc rId="0" sId="16" dxf="1">
      <nc r="A7" t="inlineStr">
        <is>
          <t>08/с.2-Г                    эт.2/дв.2*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Ладонина М.Ф.                                         8-903-111-97-06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34579628-18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1853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7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7" start="0" length="0">
      <dxf>
        <font>
          <sz val="12"/>
        </font>
        <alignment horizontal="left" vertical="center" readingOrder="0"/>
      </dxf>
    </rfmt>
  </rrc>
  <rrc rId="25351" sId="16" ref="A12:XFD12" action="deleteRow">
    <undo index="0" exp="area" dr="F12:F15" r="F19" sId="16"/>
    <rfmt sheetId="16" xfDxf="1" sqref="A12:XFD12" start="0" length="0">
      <dxf>
        <font>
          <sz val="8"/>
        </font>
      </dxf>
    </rfmt>
    <rcc rId="0" sId="16" dxf="1">
      <nc r="A12" t="inlineStr">
        <is>
          <t>09/с.3-Ф    эт.1/дв.11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№ 9 Чукмасова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32373717-17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40194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12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12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52" sId="16" ref="A12:XFD12" action="deleteRow">
    <undo index="0" exp="area" dr="F12:F14" r="F18" sId="16"/>
    <rfmt sheetId="16" xfDxf="1" sqref="A12:XFD12" start="0" length="0">
      <dxf>
        <font>
          <sz val="8"/>
        </font>
      </dxf>
    </rfmt>
    <rcc rId="0" sId="16" dxf="1">
      <nc r="A12" t="inlineStr">
        <is>
          <t>12/с.3-Ф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Пронина Н.В.                         Олег Валер.   728-01-44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33377962-18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23901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rc rId="25353" sId="16" ref="A12:XFD12" action="deleteRow">
    <undo index="0" exp="area" dr="F12:F13" r="F17" sId="16"/>
    <rfmt sheetId="16" xfDxf="1" sqref="A12:XFD12" start="0" length="0">
      <dxf>
        <font>
          <sz val="8"/>
        </font>
      </dxf>
    </rfmt>
    <rcc rId="0" sId="16" dxf="1">
      <nc r="A12" t="inlineStr">
        <is>
          <t>13/с.3-Ф   эт.2/дв.1;3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2" t="inlineStr">
        <is>
          <t xml:space="preserve">    Клемешева Л.М.                    8-916-173-83-94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2" t="inlineStr">
        <is>
          <t>34702500-18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31968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cc rId="0" sId="16" dxf="1">
      <nc r="H12" t="inlineStr">
        <is>
          <t>на продаже</t>
        </is>
      </nc>
      <ndxf>
        <font>
          <b/>
          <sz val="8"/>
        </font>
        <fill>
          <patternFill patternType="solid">
            <bgColor theme="0"/>
          </patternFill>
        </fill>
        <alignment horizontal="left" vertical="center" readingOrder="0"/>
      </ndxf>
    </rcc>
  </rrc>
  <rrc rId="25354" sId="16" ref="A12:XFD12" action="deleteRow">
    <undo index="0" exp="area" dr="F12" r="F16" sId="16"/>
    <rfmt sheetId="16" xfDxf="1" sqref="A12:XFD12" start="0" length="0">
      <dxf>
        <font>
          <sz val="8"/>
        </font>
      </dxf>
    </rfmt>
    <rcc rId="0" sId="16" dxf="1">
      <nc r="A12" t="inlineStr">
        <is>
          <t>18/с.3-Г                      эт.2/дв.5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Борисова Оксана               8-962-937-63-89, 8-926-937-63-88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34244040-18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5560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cc rId="25355" sId="16">
    <oc r="B14" t="inlineStr">
      <is>
        <t>Соколинская И.Ю. (ОДН)</t>
      </is>
    </oc>
    <nc r="B14" t="inlineStr">
      <is>
        <t>Свободно (ОДН)</t>
      </is>
    </nc>
  </rcc>
  <rrc rId="25356" sId="16" ref="A10:XFD10" action="deleteRow">
    <undo index="0" exp="ref" v="1" dr="F10" r="F32" sId="16"/>
    <undo index="0" exp="ref" v="1" dr="C10" r="C32" sId="16"/>
    <rfmt sheetId="16" xfDxf="1" sqref="A10:XFD10" start="0" length="0">
      <dxf>
        <font>
          <sz val="8"/>
        </font>
      </dxf>
    </rfmt>
    <rfmt sheetId="16" sqref="A10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0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0">
        <f>SUM('Общ. счетчики'!G12)</f>
      </nc>
      <ndxf>
        <font>
          <b/>
          <sz val="9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0">
        <f>SUM(#REF!)</f>
      </nc>
      <ndxf>
        <font>
          <b/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0" start="0" length="0">
      <dxf>
        <font>
          <b/>
          <u/>
          <sz val="9"/>
        </font>
        <numFmt numFmtId="19" formatCode="dd/mm/yyyy"/>
        <alignment horizontal="left" vertical="center" readingOrder="0"/>
      </dxf>
    </rfmt>
  </rrc>
  <rfmt sheetId="16" sqref="B7:F9">
    <dxf>
      <fill>
        <patternFill>
          <bgColor theme="0"/>
        </patternFill>
      </fill>
    </dxf>
  </rfmt>
  <rfmt sheetId="16" sqref="B11:F13">
    <dxf>
      <fill>
        <patternFill>
          <bgColor theme="0"/>
        </patternFill>
      </fill>
    </dxf>
  </rfmt>
  <rrc rId="25357" sId="16" ref="A14:XFD14" action="deleteRow">
    <undo index="1" exp="ref" v="1" dr="F14" r="F31" sId="16"/>
    <undo index="1" exp="ref" v="1" dr="C14" r="C31" sId="16"/>
    <rfmt sheetId="16" xfDxf="1" sqref="A14:XFD14" start="0" length="0">
      <dxf>
        <font>
          <sz val="8"/>
        </font>
      </dxf>
    </rfmt>
    <rfmt sheetId="16" sqref="A14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4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4">
        <f>SUM('Общ. счетчики'!G18:G18)</f>
      </nc>
      <ndxf>
        <font>
          <b/>
          <sz val="9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4">
        <f>SUM(#REF!)</f>
      </nc>
      <ndxf>
        <font>
          <b/>
          <sz val="9"/>
        </font>
        <numFmt numFmtId="174" formatCode="0;[Red]0"/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4" start="0" length="0">
      <dxf>
        <font>
          <sz val="6"/>
        </font>
        <numFmt numFmtId="30" formatCode="@"/>
        <alignment horizontal="left" vertical="center" wrapText="1" readingOrder="0"/>
      </dxf>
    </rfmt>
  </rrc>
  <rcc rId="25358" sId="16">
    <oc r="F14">
      <f>SUM(F11:F13)</f>
    </oc>
    <nc r="F14">
      <f>SUM(F11:F13)</f>
    </nc>
  </rcc>
  <rfmt sheetId="16" sqref="F14" start="0" length="2147483647">
    <dxf>
      <font/>
    </dxf>
  </rfmt>
  <rfmt sheetId="16" sqref="F14" start="0" length="2147483647">
    <dxf>
      <font/>
    </dxf>
  </rfmt>
  <rrc rId="25359" sId="16" ref="A15:XFD15" action="deleteRow">
    <undo index="0" exp="area" dr="F15:F20" r="F28" sId="16"/>
    <rfmt sheetId="16" xfDxf="1" sqref="A15:XFD15" start="0" length="0">
      <dxf>
        <font>
          <sz val="8"/>
        </font>
      </dxf>
    </rfmt>
    <rcc rId="0" sId="16" dxf="1">
      <nc r="A15" t="inlineStr">
        <is>
          <t>14/с.4/5-Ф  эт.2/дв.15;23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5" t="inlineStr">
        <is>
          <t>Кочерженко И.С.             Оля  8 903 169 47 45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5" t="inlineStr">
        <is>
          <t>34238063-18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60131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5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60" sId="16" ref="A15:XFD15" action="deleteRow">
    <undo index="0" exp="area" dr="F15:F19" r="F27" sId="16"/>
    <rfmt sheetId="16" xfDxf="1" sqref="A15:XFD15" start="0" length="0">
      <dxf>
        <font>
          <sz val="8"/>
        </font>
      </dxf>
    </rfmt>
    <rcc rId="0" sId="16" dxf="1">
      <nc r="A15" t="inlineStr">
        <is>
          <t>15/с.5-Ф  эт.2/дв.22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r>
            <rPr>
              <sz val="8"/>
              <rFont val="Arial Cyr"/>
              <charset val="204"/>
            </rPr>
            <t>Кавыршин С.В.</t>
          </r>
          <r>
            <rPr>
              <sz val="7"/>
              <rFont val="Arial Cyr"/>
              <charset val="204"/>
            </rPr>
            <t xml:space="preserve">                    494-93-66 (8 925-505-32-65)</t>
          </r>
        </is>
      </nc>
      <ndxf>
        <font>
          <sz val="7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34713943-18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5746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numFmt numFmtId="1" formatCode="0"/>
        <alignment horizontal="left" vertical="center" readingOrder="0"/>
      </ndxf>
    </rcc>
  </rrc>
  <rrc rId="25361" sId="16" ref="A15:XFD15" action="deleteRow">
    <undo index="0" exp="area" dr="F15:F18" r="F26" sId="16"/>
    <rfmt sheetId="16" xfDxf="1" sqref="A15:XFD15" start="0" length="0">
      <dxf>
        <font>
          <sz val="8"/>
        </font>
      </dxf>
    </rfmt>
    <rcc rId="0" sId="16" dxf="1">
      <nc r="A15" t="inlineStr">
        <is>
          <t>16/с.5-Г                      эт.2/дв.1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Вьюшин Н.Ю.                         8-903-202-30-24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36714834-19    10.12.19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25413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15" start="0" length="0">
      <dxf>
        <font>
          <b/>
          <u/>
          <sz val="9"/>
        </font>
        <alignment horizontal="center" vertical="center" readingOrder="0"/>
      </dxf>
    </rfmt>
    <rfmt sheetId="16" sqref="H15" start="0" length="0">
      <dxf>
        <font>
          <b/>
          <sz val="8"/>
        </font>
        <numFmt numFmtId="19" formatCode="dd/mm/yyyy"/>
        <alignment horizontal="left" vertical="top" wrapText="1" readingOrder="0"/>
      </dxf>
    </rfmt>
  </rrc>
  <rrc rId="25362" sId="16" ref="A15:XFD15" action="deleteRow">
    <undo index="0" exp="area" dr="F15:F17" r="F25" sId="16"/>
    <rfmt sheetId="16" xfDxf="1" sqref="A15:XFD15" start="0" length="0">
      <dxf>
        <font>
          <sz val="8"/>
        </font>
      </dxf>
    </rfmt>
    <rcc rId="0" sId="16" dxf="1">
      <nc r="A15" t="inlineStr">
        <is>
          <t>17/с.4-Г 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Фролов Е.М.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33088386-18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31715</v>
      </nc>
      <n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alignment vertical="center" readingOrder="0"/>
      </ndxf>
    </rcc>
  </rrc>
  <rrc rId="25363" sId="16" ref="A15:XFD15" action="deleteRow">
    <undo index="0" exp="area" dr="F15:F16" r="F24" sId="16"/>
    <rfmt sheetId="16" xfDxf="1" sqref="A15:XFD15" start="0" length="0">
      <dxf>
        <font>
          <sz val="8"/>
        </font>
      </dxf>
    </rfmt>
    <rcc rId="0" sId="16" dxf="1">
      <nc r="A15" t="inlineStr">
        <is>
          <t>10/с.5-Ф    эт.1/дв.17;19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Волчихина О.А.                        8-906-735-86-11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32391977-18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23313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9" formatCode="dd/mm/yyyy"/>
        <alignment vertical="center" readingOrder="0"/>
        <border outline="0">
          <left style="medium">
            <color indexed="64"/>
          </left>
        </border>
      </ndxf>
    </rcc>
  </rrc>
  <rrc rId="25364" sId="16" ref="A15:XFD15" action="deleteRow">
    <undo index="0" exp="area" dr="F15" r="F23" sId="16"/>
    <rfmt sheetId="16" xfDxf="1" sqref="A15:XFD15" start="0" length="0">
      <dxf>
        <font>
          <sz val="8"/>
        </font>
      </dxf>
    </rfmt>
    <rcc rId="0" sId="16" dxf="1">
      <nc r="A15" t="inlineStr">
        <is>
          <t>11/с.5-Ф   эт.2/дв.27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Эздекова А.А.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33955422-18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77038</v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</ndxf>
    </rcc>
  </rrc>
  <rfmt sheetId="16" sqref="A15:XFD21">
    <dxf>
      <fill>
        <patternFill>
          <bgColor theme="0"/>
        </patternFill>
      </fill>
    </dxf>
  </rfmt>
  <rrc rId="25365" sId="16" ref="A22:XFD22" action="deleteRow">
    <undo index="3" exp="ref" v="1" dr="F22" r="F24" sId="16"/>
    <undo index="3" exp="ref" v="1" dr="C22" r="C24" sId="16"/>
    <rfmt sheetId="16" xfDxf="1" sqref="A22:XFD22" start="0" length="0"/>
    <rfmt sheetId="16" sqref="A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B22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C22">
        <f>SUM('Общ. счетчики'!G24:G24)</f>
      </nc>
      <ndxf>
        <font>
          <b/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6" sqref="D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E22" t="inlineStr">
        <is>
          <t>Итого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F22">
        <f>SUM(#REF!)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</border>
      </ndxf>
    </rcc>
    <rfmt sheetId="16" sqref="G22" start="0" length="0">
      <dxf>
        <font>
          <b/>
          <sz val="8"/>
          <color auto="1"/>
          <name val="Arial Cyr"/>
          <scheme val="none"/>
        </font>
        <numFmt numFmtId="30" formatCode="@"/>
        <alignment vertical="top" wrapText="1" readingOrder="0"/>
        <border outline="0">
          <left style="medium">
            <color indexed="64"/>
          </left>
        </border>
      </dxf>
    </rfmt>
  </rrc>
  <rrc rId="25366" sId="16" ref="A23:XFD23" action="deleteRow">
    <undo index="0" exp="ref" v="1" dr="F23" r="F24" sId="16"/>
    <rfmt sheetId="16" xfDxf="1" sqref="A23:XFD23" start="0" length="0"/>
    <rfmt sheetId="16" sqref="A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B23" t="inlineStr">
        <is>
          <t>ВСЕГО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s="1" dxf="1">
      <nc r="C23">
        <f>#REF!+#REF!+#REF!</f>
      </nc>
      <ndxf>
        <font>
          <b/>
          <sz val="10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D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s="1" dxf="1">
      <nc r="F23">
        <f>#REF!+#REF!+#REF!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25367" sId="16">
    <oc r="F23">
      <f>#REF!+F22+F14+F10</f>
    </oc>
    <nc r="F23">
      <f>#REF!+F22+F14+F10</f>
    </nc>
  </rcc>
  <rfmt sheetId="16" sqref="B8">
    <dxf>
      <fill>
        <patternFill>
          <bgColor rgb="FFFFFF00"/>
        </patternFill>
      </fill>
    </dxf>
  </rfmt>
  <rfmt sheetId="16" sqref="B21">
    <dxf>
      <fill>
        <patternFill>
          <bgColor rgb="FFFFFF00"/>
        </patternFill>
      </fill>
    </dxf>
  </rfmt>
  <rrc rId="25368" sId="16" ref="A24:XFD24" action="deleteRow">
    <rfmt sheetId="16" xfDxf="1" sqref="A24:XFD24" start="0" length="0"/>
    <rcc rId="0" sId="16" dxf="1">
      <nc r="A24" t="inlineStr">
        <is>
          <t>Корпус 6</t>
        </is>
      </nc>
      <ndxf>
        <font>
          <b/>
          <u/>
          <sz val="10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B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C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F24" start="0" length="0">
      <dxf>
        <font>
          <u/>
          <sz val="10"/>
          <color auto="1"/>
          <name val="Arial Cyr"/>
          <scheme val="none"/>
        </font>
        <alignment horizontal="right" vertical="top" readingOrder="0"/>
      </dxf>
    </rfmt>
  </rrc>
  <rrc rId="25369" sId="16" ref="A24:XFD24" action="deleteRow">
    <rfmt sheetId="16" xfDxf="1" sqref="A24:XFD24" start="0" length="0"/>
    <rcc rId="0" sId="16" dxf="1">
      <nc r="A24" t="inlineStr">
        <is>
          <t>Номер офиса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4" t="inlineStr">
        <is>
          <t xml:space="preserve">Ф.И.О. 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4" t="inlineStr">
        <is>
          <t>Номер счетчика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4" t="inlineStr">
        <is>
          <t>Показания счетчика на конец месяца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4" t="inlineStr">
        <is>
          <t>Расход    эл.энергии, кВт-ч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24" t="inlineStr">
        <is>
          <t>Коэффициент потерь</t>
        </is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H26" start="0" length="0">
    <dxf>
      <border>
        <left/>
        <right/>
        <top/>
        <bottom/>
      </border>
    </dxf>
  </rfmt>
  <rrc rId="25370" sId="16" ref="A25:XFD25" action="deleteRow">
    <rfmt sheetId="16" xfDxf="1" sqref="A25:XFD25" start="0" length="0"/>
    <rcc rId="0" sId="16" dxf="1">
      <nc r="D25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1" sId="16" ref="A25:XFD25" action="deleteRow">
    <rfmt sheetId="16" xfDxf="1" sqref="A25:XFD25" start="0" length="0"/>
    <rcc rId="0" sId="16" dxf="1">
      <nc r="A25" t="inlineStr">
        <is>
          <t>Офис 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Всего по общедомовым счетчикам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'Общ. счетчики'!G31</f>
      </nc>
      <ndxf>
        <font>
          <b/>
          <sz val="9"/>
          <color auto="1"/>
          <name val="Arial Cyr"/>
          <scheme val="none"/>
        </font>
        <numFmt numFmtId="1" formatCode="0"/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ndxf>
    </rcc>
    <rfmt sheetId="16" sqref="G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</dxf>
    </rfmt>
  </rrc>
  <rrc rId="25372" sId="16" ref="A25:XFD25" action="deleteRow">
    <undo index="0" exp="area" dr="G25:G44" r="G46" sId="16"/>
    <undo index="0" exp="area" dr="F25:F44" r="F46" sId="16"/>
    <rfmt sheetId="16" xfDxf="1" sqref="A25:XFD25" start="0" length="0"/>
    <rcc rId="0" sId="16" dxf="1">
      <nc r="A25" t="inlineStr">
        <is>
          <r>
            <t>Этаж 1</t>
          </r>
          <r>
            <rPr>
              <sz val="8"/>
              <rFont val="Arial Cyr"/>
              <charset val="204"/>
            </rPr>
            <t xml:space="preserve"> (к. 1) 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ОСАО  "Ресо-Гарантия"    730-30-00 д.4088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30621511-18  (к. 1)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51432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</border>
      </dxf>
    </rfmt>
  </rrc>
  <rrc rId="25373" sId="16" ref="A25:XFD25" action="deleteRow">
    <undo index="0" exp="area" dr="G25:G43" r="G45" sId="16"/>
    <undo index="0" exp="area" dr="F25:F43" r="F45" sId="16"/>
    <rfmt sheetId="16" xfDxf="1" sqref="A25:XFD25" start="0" length="0"/>
    <rcc rId="0" sId="16" dxf="1">
      <nc r="A25" t="inlineStr">
        <is>
          <t>Этаж 1  (к. 2)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30621523-18 (к. 2)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75767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4" sId="16" ref="A25:XFD25" action="deleteRow">
    <undo index="0" exp="area" dr="G25:G42" r="G44" sId="16"/>
    <undo index="0" exp="area" dr="F25:F42" r="F44" sId="16"/>
    <rfmt sheetId="16" xfDxf="1" sqref="A25:XFD25" start="0" length="0"/>
    <rcc rId="0" sId="16" dxf="1">
      <nc r="A25" t="inlineStr">
        <is>
          <r>
            <t>Этаж 2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>(к.3,4)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М.О. филиал ФГУП Ростехинвентаризация -Федер.БТИ. 8 964 725 15 08 Владимир Петрович</t>
        </is>
      </nc>
      <ndxf>
        <font>
          <sz val="8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43801040-21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35870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</border>
      </dxf>
    </rfmt>
    <rfmt sheetId="16" sqref="I25" start="0" length="0">
      <dxf>
        <alignment horizontal="left" vertical="center" readingOrder="0"/>
      </dxf>
    </rfmt>
  </rrc>
  <rrc rId="25375" sId="16" ref="A25:XFD25" action="deleteRow">
    <undo index="0" exp="area" dr="G25:G41" r="G43" sId="16"/>
    <undo index="0" exp="area" dr="F25:F41" r="F43" sId="16"/>
    <rfmt sheetId="16" xfDxf="1" sqref="A25:XFD25" start="0" length="0"/>
    <rcc rId="0" sId="16" dxf="1">
      <nc r="A25" t="inlineStr">
        <is>
          <t>Этаж 2 (к.5,6) 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25" start="0" length="0">
      <dxf>
        <alignment horizontal="left" vertical="center" readingOrder="0"/>
      </dxf>
    </rfmt>
  </rrc>
  <rrc rId="25376" sId="16" ref="A25:XFD25" action="deleteRow">
    <undo index="0" exp="area" dr="G25:G40" r="G42" sId="16"/>
    <undo index="0" exp="area" dr="F25:F40" r="F42" sId="16"/>
    <rfmt sheetId="16" xfDxf="1" sqref="A25:XFD25" start="0" length="0"/>
    <rcc rId="0" sId="16" dxf="1">
      <nc r="A25" t="inlineStr">
        <is>
          <r>
            <t>Этаж 3</t>
          </r>
          <r>
            <rPr>
              <sz val="8"/>
              <rFont val="Arial Cyr"/>
              <charset val="204"/>
            </rPr>
            <t xml:space="preserve"> (к.7)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Просторов Александр        797-46-33/34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33639859-18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9411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77" sId="16" ref="A25:XFD25" action="deleteRow">
    <undo index="0" exp="area" dr="G25:G39" r="G41" sId="16"/>
    <undo index="0" exp="area" dr="F25:F39" r="F41" sId="16"/>
    <rfmt sheetId="16" xfDxf="1" sqref="A25:XFD25" start="0" length="0"/>
    <rcc rId="0" sId="16" dxf="1">
      <nc r="A25" t="inlineStr">
        <is>
          <t>Этаж 3 (к.8)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Огородников Д.В.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33954502-18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22404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(F25*0.719/100)+F25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78" sId="16" ref="A25:XFD25" action="deleteRow">
    <undo index="0" exp="area" dr="G25:G38" r="G40" sId="16"/>
    <undo index="0" exp="area" dr="F25:F38" r="F40" sId="16"/>
    <rfmt sheetId="16" xfDxf="1" sqref="A25:XFD25" start="0" length="0"/>
    <rcc rId="0" sId="16" dxf="1">
      <nc r="A25" t="inlineStr">
        <is>
          <t>Этаж 3 (к.9)         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Галоганов А.П.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33953369-18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4976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79" sId="16" ref="A25:XFD25" action="deleteRow">
    <undo index="0" exp="area" dr="G25:G37" r="G39" sId="16"/>
    <undo index="0" exp="area" dr="F25:F37" r="F39" sId="16"/>
    <rfmt sheetId="16" xfDxf="1" sqref="A25:XFD25" start="0" length="0"/>
    <rcc rId="0" sId="16" dxf="1">
      <nc r="A25" t="inlineStr">
        <is>
          <t>Этаж 3 (к.10)          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    ООО "АЛЬФА"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33614624-18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12108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numFmt numFmtId="1" formatCode="0"/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(F25*0.851/100)+F25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0" sId="16" ref="A25:XFD25" action="deleteRow">
    <undo index="0" exp="area" dr="G25:G36" r="G38" sId="16"/>
    <undo index="0" exp="area" dr="F25:F36" r="F38" sId="16"/>
    <rfmt sheetId="16" xfDxf="1" sqref="A25:XFD25" start="0" length="0"/>
    <rcc rId="0" sId="16" dxf="1">
      <nc r="A25" t="inlineStr">
        <is>
          <r>
            <t>Этаж 4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 xml:space="preserve"> (к.11)         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580-03-89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33614763-18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19528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1" sId="16" ref="A25:XFD25" action="deleteRow">
    <undo index="0" exp="area" dr="G25:G35" r="G37" sId="16"/>
    <undo index="0" exp="area" dr="F25:F35" r="F37" sId="16"/>
    <rfmt sheetId="16" xfDxf="1" sqref="A25:XFD25" start="0" length="0"/>
    <rcc rId="0" sId="16" dxf="1">
      <nc r="A25" t="inlineStr">
        <is>
          <t>Этаж 4 (к.12)  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Гасилов Виктор Роман.                                    8-916-758-72-30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34234685-18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20464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2" sId="16" ref="A25:XFD25" action="deleteRow">
    <undo index="0" exp="area" dr="G25:G34" r="G36" sId="16"/>
    <undo index="0" exp="area" dr="F25:F34" r="F36" sId="16"/>
    <rfmt sheetId="16" xfDxf="1" sqref="A25:XFD25" start="0" length="0"/>
    <rcc rId="0" sId="16" dxf="1">
      <nc r="A25" t="inlineStr">
        <is>
          <t>Этаж 4 (к.13)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  8-903-125-08-12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33614605-18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24503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3" sId="16" ref="A25:XFD25" action="deleteRow">
    <undo index="0" exp="area" dr="G25:G33" r="G35" sId="16"/>
    <undo index="0" exp="area" dr="F25:F33" r="F35" sId="16"/>
    <rfmt sheetId="16" xfDxf="1" sqref="A25:XFD25" start="0" length="0"/>
    <rcc rId="0" sId="16" dxf="1">
      <nc r="A25" t="inlineStr">
        <is>
          <t>Этаж 4 (к.14 )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Марчук Алексей Павл.           8-903-125-08-14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33614676-18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27133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4" sId="16" ref="A25:XFD25" action="deleteRow">
    <undo index="0" exp="area" dr="G25:G32" r="G34" sId="16"/>
    <undo index="2" exp="ref" v="1" dr="F25" r="F34" sId="16"/>
    <undo index="0" exp="area" dr="F25:F32" r="F34" sId="16"/>
    <rfmt sheetId="16" xfDxf="1" sqref="A25:XFD25" start="0" length="0"/>
    <rcc rId="0" sId="16" dxf="1">
      <nc r="A25" t="inlineStr">
        <is>
          <t>Автостоянка      № 1,2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корп.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14236302-13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52746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5" sId="16" ref="A25:XFD25" action="deleteRow">
    <undo index="0" exp="area" dr="G25:G31" r="G33" sId="16"/>
    <undo index="0" exp="area" dr="F25:F31" r="F33" sId="16"/>
    <rfmt sheetId="16" xfDxf="1" sqref="A25:XFD25" start="0" length="0"/>
    <rcc rId="0" sId="16" dxf="1">
      <nc r="A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33994473-18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40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alignment vertical="center" readingOrder="0"/>
      </dxf>
    </rfmt>
  </rrc>
  <rrc rId="25386" sId="16" ref="A25:XFD25" action="deleteRow">
    <undo index="0" exp="area" dr="G25:G30" r="G32" sId="16"/>
    <undo index="0" exp="area" dr="F25:F30" r="F32" sId="16"/>
    <rfmt sheetId="16" xfDxf="1" sqref="A25:XFD25" start="0" length="0"/>
    <rcc rId="0" sId="16" dxf="1">
      <nc r="A25" t="inlineStr">
        <is>
          <t>Автостоянка     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r>
            <t xml:space="preserve">Автостоянка      № 2 </t>
          </r>
          <r>
            <rPr>
              <b/>
              <sz val="8"/>
              <rFont val="Arial Cyr"/>
              <charset val="204"/>
            </rPr>
            <t>ШАУРМА</t>
          </r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60194612-21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6301</v>
      </nc>
      <n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87" sId="16" ref="A25:XFD25" action="deleteRow">
    <undo index="0" exp="area" dr="G25:G29" r="G31" sId="16"/>
    <undo index="0" exp="area" dr="F25:F29" r="F31" sId="16"/>
    <rfmt sheetId="16" xfDxf="1" sqref="A25:XFD25" start="0" length="0"/>
    <rcc rId="0" sId="16" dxf="1">
      <nc r="A25" t="inlineStr">
        <is>
          <t>Автостоянка Н/П №1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Голубева Н.С.             (Овощной)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32348711-17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31658</v>
      </nc>
      <n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88" sId="16" ref="A25:XFD25" action="deleteRow">
    <undo index="0" exp="area" dr="G25:G28" r="G30" sId="16"/>
    <undo index="0" exp="area" dr="F25:F28" r="F30" sId="16"/>
    <rfmt sheetId="16" xfDxf="1" sqref="A25:XFD25" start="0" length="0"/>
    <rcc rId="0" sId="16" dxf="1">
      <nc r="A25" t="inlineStr">
        <is>
          <t>Автостоянка Н/П №2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Рубаник Р.В. - Котков А.Г.            (Кофейня)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32519315-17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85741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(F25*5/100)+F25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9" sId="16" ref="A25:XFD25" action="deleteRow">
    <undo index="0" exp="area" dr="G25:G27" r="G29" sId="16"/>
    <undo index="0" exp="area" dr="F25:F27" r="F29" sId="16"/>
    <rfmt sheetId="16" xfDxf="1" sqref="A25:XFD25" start="0" length="0"/>
    <rcc rId="0" sId="16" dxf="1">
      <nc r="A25" t="inlineStr">
        <is>
          <t>Автостоянка Н/П №3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Петухов Т.В. (Детские товары)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32350846-17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12893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(F25*2.746/100)+F25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0" sId="16" ref="A25:XFD25" action="deleteRow">
    <undo index="0" exp="area" dr="G25:G26" r="G28" sId="16"/>
    <undo index="0" exp="area" dr="F25:F26" r="F28" sId="16"/>
    <rfmt sheetId="16" xfDxf="1" sqref="A25:XFD25" start="0" length="0"/>
    <rcc rId="0" sId="16" dxf="1">
      <nc r="A25" t="inlineStr">
        <is>
          <t>Аппарат Вода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B25" t="inlineStr">
        <is>
          <t>ИП Орликов Д.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C25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D25">
        <v>4400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>
        <v>7100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91" sId="16" ref="A25:XFD25" action="deleteRow">
    <undo index="0" exp="area" dr="G25" r="G27" sId="16"/>
    <undo index="0" exp="area" dr="F25" r="F27" sId="16"/>
    <rfmt sheetId="16" xfDxf="1" sqref="A25:XFD25" start="0" length="0"/>
    <rcc rId="0" sId="16" dxf="1">
      <nc r="A25" t="inlineStr">
        <is>
          <t>ТСЖ "Дубки"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Ворота, будка охраны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Ворота_2 кВт-ч/сут обогрев 0,5 кВт-ч/12 ч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D25" t="inlineStr">
        <is>
          <t xml:space="preserve">4 х 31 сут = 124 кВт-ч                           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F25" start="0" length="0">
      <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2" sId="16" ref="A25:XFD25" action="deleteRow">
    <rfmt sheetId="16" xfDxf="1" sqref="A25:XFD25" start="0" length="0"/>
    <rcc rId="0" sId="16" dxf="1">
      <nc r="A25" t="inlineStr">
        <is>
          <t xml:space="preserve">Места общего пользования </t>
        </is>
      </nc>
      <ndxf>
        <font>
          <b/>
          <sz val="8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Неучтенное потребление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27 кВт-ч х 33 сут = 891 кВт-ч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v>891</v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7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25393" sId="16" ref="A25:XFD25" action="deleteRow">
    <rfmt sheetId="16" xfDxf="1" sqref="A25:XFD25" start="0" length="0"/>
    <rcc rId="0" sId="16" dxf="1">
      <nc r="A25" t="inlineStr">
        <is>
          <t>Итого: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SUM(#REF!)-#REF!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SUM(#REF!)</f>
      </nc>
      <ndxf>
        <font>
          <b/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I25" start="0" length="0">
      <dxf>
        <numFmt numFmtId="167" formatCode="_-* #,##0_р_._-;\-* #,##0_р_._-;_-* &quot;-&quot;??_р_._-;_-@_-"/>
        <alignment horizontal="left" vertical="top" readingOrder="0"/>
      </dxf>
    </rfmt>
  </rrc>
  <rrc rId="25394" sId="16" ref="A25:XFD25" action="deleteRow">
    <rfmt sheetId="16" xfDxf="1" sqref="A25:XFD25" start="0" length="0"/>
    <rfmt sheetId="16" sqref="A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font>
          <b/>
          <sz val="10"/>
          <color auto="1"/>
          <name val="Arial Cyr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25" start="0" length="0">
      <dxf>
        <font>
          <b/>
          <sz val="10"/>
          <color auto="1"/>
          <name val="Arial Cyr"/>
          <scheme val="none"/>
        </font>
        <numFmt numFmtId="171" formatCode="0.00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dxf>
    </rfmt>
    <rfmt sheetId="16" s="1" sqref="G25" start="0" length="0">
      <dxf>
        <font>
          <sz val="10"/>
          <color auto="1"/>
          <name val="Arial Cyr"/>
          <scheme val="none"/>
        </font>
        <numFmt numFmtId="167" formatCode="_-* #,##0_р_._-;\-* #,##0_р_._-;_-* &quot;-&quot;??_р_._-;_-@_-"/>
        <border outline="0">
          <right style="thin">
            <color indexed="64"/>
          </right>
          <bottom style="thin">
            <color indexed="64"/>
          </bottom>
        </border>
      </dxf>
    </rfmt>
  </rrc>
  <rfmt sheetId="16" sqref="B39">
    <dxf>
      <fill>
        <patternFill>
          <bgColor rgb="FFFFFF00"/>
        </patternFill>
      </fill>
    </dxf>
  </rfmt>
  <rrc rId="25395" sId="16" ref="A34:XFD34" action="deleteRow">
    <rfmt sheetId="16" xfDxf="1" sqref="A34:XFD34" start="0" length="0"/>
    <rcc rId="0" sId="16" dxf="1">
      <nc r="A34" t="inlineStr">
        <is>
          <t>04/П.крыло-эт.1/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 xml:space="preserve">АЯКС      </t>
        </is>
      </nc>
      <ndxf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122379935-18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42175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8"/>
          <color auto="1"/>
          <name val="Arial Cyr"/>
          <scheme val="none"/>
        </font>
      </dxf>
    </rfmt>
  </rrc>
  <rrc rId="25396" sId="16" ref="A34:XFD34" action="deleteRow">
    <rfmt sheetId="16" xfDxf="1" sqref="A34:XFD34" start="0" length="0"/>
    <rcc rId="0" sId="16" dxf="1">
      <nc r="B34" t="inlineStr">
        <is>
          <t>Прачечная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31051073-17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160309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rc>
  <rrc rId="25397" sId="16" ref="A34:XFD34" action="deleteRow">
    <rfmt sheetId="16" xfDxf="1" sqref="A34:XFD34" start="0" length="0"/>
    <rcc rId="0" sId="16" dxf="1">
      <nc r="A34" t="inlineStr">
        <is>
          <t>05/Ф.-П.кр.-эт.1/            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Парикмахерская "Семей"                          8 915 324 43 64/эл.авт. №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33004849-17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45923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98" sId="16" ref="A34:XFD34" action="deleteRow">
    <rfmt sheetId="16" xfDxf="1" sqref="A34:XFD34" start="0" length="0"/>
    <rcc rId="0" sId="16" dxf="1">
      <nc r="A34" t="inlineStr">
        <is>
          <t>06/Ф.-П.кр.-эт.1/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>Урванцева Ирина Анат.                          8-906-734-12-44/ эл.авт.№ 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34" t="inlineStr">
        <is>
          <t>33953444-18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32613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rc rId="25399" sId="16" ref="A34:XFD34" action="deleteRow">
    <undo index="0" exp="area" dr="F29:F34" r="F36" sId="16"/>
    <rfmt sheetId="16" xfDxf="1" sqref="A34:XFD34" start="0" length="0"/>
    <rcc rId="0" sId="16" dxf="1">
      <nc r="A34" t="inlineStr">
        <is>
          <t>07-08/П.крыло - эт.1/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Баландин Николай                                                                   8 985 763 75 76/эл.авт.№ 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33598297-18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15299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b/>
          <sz val="10"/>
          <color theme="1"/>
          <name val="Arial Cyr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fmt sheetId="16" sqref="B40:B41">
    <dxf>
      <alignment horizontal="center" indent="0" readingOrder="0"/>
    </dxf>
  </rfmt>
  <rfmt sheetId="16" sqref="B38" start="0" length="2147483647">
    <dxf>
      <font>
        <b/>
      </font>
    </dxf>
  </rfmt>
  <rcc rId="25400" sId="16">
    <oc r="B38" t="inlineStr">
      <is>
        <t>Запасной выход</t>
      </is>
    </oc>
    <nc r="B38" t="inlineStr">
      <is>
        <t>Эвакуационный выход</t>
      </is>
    </nc>
  </rcc>
  <rcc rId="25401" sId="16">
    <oc r="B40" t="inlineStr">
      <is>
        <t>офис</t>
      </is>
    </oc>
    <nc r="B40" t="inlineStr">
      <is>
        <t>Офис</t>
      </is>
    </nc>
  </rcc>
  <rcc rId="25402" sId="16">
    <oc r="B41" t="inlineStr">
      <is>
        <t>мастерская</t>
      </is>
    </oc>
    <nc r="B41" t="inlineStr">
      <is>
        <t>Мастерская</t>
      </is>
    </nc>
  </rcc>
  <rrc rId="25403" sId="16" ref="A27:XFD27" action="deleteRow">
    <rfmt sheetId="16" xfDxf="1" sqref="A27:XFD27" start="0" length="0"/>
  </rrc>
  <rrc rId="25404" sId="16" ref="A27:XFD27" action="deleteRow">
    <rfmt sheetId="16" xfDxf="1" sqref="A27:XFD27" start="0" length="0"/>
    <rcc rId="0" sId="16" dxf="1">
      <nc r="D27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7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405" sId="16" ref="A27:XFD27" action="deleteRow">
    <undo index="0" exp="area" dr="F27:F31" r="F33" sId="16"/>
    <undo index="2" exp="area" dr="F27:F29" r="E31" sId="16"/>
    <undo index="0" exp="area" dr="F27:F30" r="E31" sId="16"/>
    <rfmt sheetId="16" xfDxf="1" sqref="A27:XFD27" start="0" length="0"/>
    <rcc rId="0" sId="16" dxf="1">
      <nc r="A27" t="inlineStr">
        <is>
          <t>01/Л.крыло-эт.1/       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Долгов Иван Алексеев.       768-58-93 /эл.авт.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21719646-14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52607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F27*E31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27" t="inlineStr">
        <is>
          <t>Договор</t>
        </is>
      </nc>
      <ndxf>
        <font>
          <b/>
          <sz val="9"/>
          <color auto="1"/>
          <name val="Arial Cyr"/>
          <scheme val="none"/>
        </font>
        <alignment vertical="center" readingOrder="0"/>
      </ndxf>
    </rcc>
  </rrc>
  <rrc rId="25406" sId="16" ref="A27:XFD27" action="deleteRow">
    <undo index="0" exp="area" dr="F27:F30" r="F32" sId="16"/>
    <undo index="2" exp="area" dr="F27:F28" r="E30" sId="16"/>
    <undo index="0" exp="area" dr="F27:F29" r="E30" sId="16"/>
    <rfmt sheetId="16" xfDxf="1" sqref="A27:XFD27" start="0" length="0"/>
    <rcc rId="0" sId="16" dxf="1">
      <nc r="A27" t="inlineStr">
        <is>
          <t xml:space="preserve">02/Л.крыло-эт.1/              тех.этаж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Корнеев Сергей Виктор.          505-00-08 /эл.авт.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31797935-17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14514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F27*E30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7" sId="16" ref="A27:XFD27" action="deleteRow">
    <undo index="0" exp="area" dr="F27:F29" r="F31" sId="16"/>
    <undo index="2" exp="area" dr="F27" r="E29" sId="16"/>
    <undo index="0" exp="area" dr="F27:F28" r="E29" sId="16"/>
    <rfmt sheetId="16" xfDxf="1" sqref="A27:XFD27" start="0" length="0"/>
    <rcc rId="0" sId="16" dxf="1">
      <nc r="A27" t="inlineStr">
        <is>
          <t>03/Л.крыло-эт.1/              тех. этаж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7" t="inlineStr">
        <is>
          <t>Киришко С.  эл.авт.№ 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34238012-18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9769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F27*E29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8" sId="16" ref="A27:XFD27" action="deleteRow">
    <undo index="0" exp="area" dr="F27:F28" r="F30" sId="16"/>
    <undo index="0" exp="area" dr="F27" r="E28" sId="16"/>
    <rfmt sheetId="16" xfDxf="1" sqref="A27:XFD27" start="0" length="0"/>
    <rcc rId="0" sId="16" dxf="1">
      <nc r="A27" t="inlineStr">
        <is>
          <t>Общий коридор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Уст. новый 02.2014г.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>
        <v>17028035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1854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27" start="0" length="0">
      <dxf>
        <font>
          <b/>
          <u/>
          <sz val="9"/>
          <color auto="1"/>
          <name val="Arial Cyr"/>
          <scheme val="none"/>
        </font>
        <numFmt numFmtId="19" formatCode="dd/mm/yyyy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rc rId="25409" sId="16" ref="A27:XFD27" action="deleteRow">
    <undo index="0" exp="area" dr="F27" r="F29" sId="16"/>
    <rfmt sheetId="16" xfDxf="1" sqref="A27:XFD27" start="0" length="0"/>
    <rcc rId="0" sId="16" dxf="1">
      <nc r="A27" t="inlineStr">
        <is>
          <t>Коэфициент потерь (Кп) для нежилых помещений корпуса 1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E27">
        <f>SUM(#REF!)/SUM(#REF!)</f>
      </nc>
      <ndxf>
        <font>
          <sz val="9"/>
          <color auto="1"/>
          <name val="Arial Cyr"/>
          <scheme val="none"/>
        </font>
        <numFmt numFmtId="168" formatCode="_-* #,##0.000_р_._-;\-* #,##0.000_р_._-;_-* &quot;-&quot;??_р_._-;_-@_-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27" start="0" length="0">
      <dxf>
        <font>
          <b/>
          <u/>
          <sz val="8"/>
          <color auto="1"/>
          <name val="Arial Cyr"/>
          <scheme val="none"/>
        </font>
        <numFmt numFmtId="19" formatCode="dd/mm/yyyy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fmt sheetId="16" sqref="E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25410" sId="16" ref="A28:XFD28" action="deleteRow">
    <rfmt sheetId="16" xfDxf="1" sqref="A28:XFD28" start="0" length="0"/>
    <rfmt sheetId="16" sqref="A28" start="0" length="0">
      <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8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8">
        <f>SUM('Общ. счетчики'!G50:G50)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8">
        <f>SUM(#REF!)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28">
        <f>C28-F28</f>
      </nc>
      <ndxf>
        <font>
          <b/>
          <sz val="10"/>
          <color auto="1"/>
          <name val="Arial Cyr"/>
          <scheme val="none"/>
        </font>
        <numFmt numFmtId="1" formatCode="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8" start="0" length="0">
      <dxf>
        <alignment vertical="center" readingOrder="0"/>
      </dxf>
    </rfmt>
  </rrc>
  <rcc rId="25411" sId="16">
    <oc r="G26" t="inlineStr">
      <is>
        <t>С учетом общего коридора</t>
      </is>
    </oc>
    <nc r="G26"/>
  </rcc>
  <rfmt sheetId="16" sqref="G25:G28" start="0" length="0">
    <dxf>
      <border>
        <left/>
      </border>
    </dxf>
  </rfmt>
  <rfmt sheetId="16" sqref="G25:G28" start="0" length="0">
    <dxf>
      <border>
        <right/>
      </border>
    </dxf>
  </rfmt>
  <rfmt sheetId="16" sqref="G28" start="0" length="0">
    <dxf>
      <border>
        <bottom/>
      </border>
    </dxf>
  </rfmt>
  <rfmt sheetId="16" sqref="F26:F28">
    <dxf>
      <fill>
        <patternFill>
          <bgColor rgb="FFFFFF00"/>
        </patternFill>
      </fill>
    </dxf>
  </rfmt>
  <rfmt sheetId="16" sqref="F26:F28" start="0" length="0">
    <dxf>
      <border>
        <right style="thin">
          <color indexed="64"/>
        </right>
      </border>
    </dxf>
  </rfmt>
  <rfmt sheetId="16" sqref="F26:F2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6" sqref="G26">
    <dxf>
      <fill>
        <patternFill>
          <bgColor theme="0"/>
        </patternFill>
      </fill>
    </dxf>
  </rfmt>
  <rfmt sheetId="16" sqref="F27">
    <dxf>
      <fill>
        <patternFill>
          <bgColor theme="0"/>
        </patternFill>
      </fill>
    </dxf>
  </rfmt>
  <rfmt sheetId="16" sqref="F28">
    <dxf>
      <fill>
        <patternFill>
          <bgColor rgb="FFFFC000"/>
        </patternFill>
      </fill>
    </dxf>
  </rfmt>
  <rrc rId="25412" sId="16" ref="A24:XFD24" action="deleteRow">
    <rfmt sheetId="16" xfDxf="1" sqref="A24:XFD24" start="0" length="0"/>
  </rrc>
  <rfmt sheetId="16" sqref="G11" start="0" length="2147483647">
    <dxf>
      <font>
        <sz val="8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23" sId="16" odxf="1" dxf="1">
    <nc r="F1" t="inlineStr">
      <is>
        <t>Апрель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m rId="25424" sheetId="16" source="E1" destination="F1" sourceSheetId="16">
    <rcc rId="0" sId="16" dxf="1">
      <nc r="F1" t="inlineStr">
        <is>
          <t>Апрель</t>
        </is>
      </nc>
      <ndxf>
        <font>
          <b/>
          <sz val="10"/>
          <color auto="1"/>
          <name val="Arial Cyr"/>
          <scheme val="none"/>
        </font>
        <alignment horizontal="right" vertical="top" readingOrder="0"/>
      </ndxf>
    </rcc>
  </rm>
  <rrc rId="25425" sId="16" ref="A4:XFD4" action="deleteRow">
    <rfmt sheetId="16" xfDxf="1" sqref="A4:XFD4" start="0" length="0">
      <dxf>
        <font>
          <sz val="8"/>
        </font>
      </dxf>
    </rfmt>
    <rfmt sheetId="16" sqref="A4" start="0" length="0">
      <dxf>
        <font>
          <sz val="10"/>
          <color auto="1"/>
          <name val="Arial Cyr"/>
          <scheme val="none"/>
        </font>
      </dxf>
    </rfmt>
    <rfmt sheetId="16" sqref="B4" start="0" length="0">
      <dxf>
        <font>
          <sz val="10"/>
          <color auto="1"/>
          <name val="Arial Cyr"/>
          <scheme val="none"/>
        </font>
      </dxf>
    </rfmt>
    <rfmt sheetId="16" sqref="C4" start="0" length="0">
      <dxf>
        <font>
          <sz val="10"/>
          <color auto="1"/>
          <name val="Arial Cyr"/>
          <scheme val="none"/>
        </font>
      </dxf>
    </rfmt>
    <rfmt sheetId="16" sqref="D4" start="0" length="0">
      <dxf>
        <font>
          <sz val="10"/>
          <color auto="1"/>
          <name val="Arial Cyr"/>
          <scheme val="none"/>
        </font>
      </dxf>
    </rfmt>
    <rfmt sheetId="16" sqref="E4" start="0" length="0">
      <dxf>
        <font>
          <sz val="10"/>
          <color auto="1"/>
          <name val="Arial Cyr"/>
          <scheme val="none"/>
        </font>
      </dxf>
    </rfmt>
    <rfmt sheetId="16" sqref="F4" start="0" length="0">
      <dxf>
        <font>
          <sz val="10"/>
          <color auto="1"/>
          <name val="Arial Cyr"/>
          <scheme val="none"/>
        </font>
      </dxf>
    </rfmt>
  </rrc>
  <rrc rId="25426" sId="16" ref="A2:XFD2" action="insertRow"/>
  <rfmt sheetId="16" sqref="A1:E1">
    <dxf>
      <alignment wrapText="1" readingOrder="0"/>
    </dxf>
  </rfmt>
  <rfmt sheetId="16" sqref="A1:E1">
    <dxf>
      <alignment wrapText="0" readingOrder="0"/>
    </dxf>
  </rfmt>
  <rcc rId="25427" sId="16">
    <oc r="D4" t="inlineStr">
      <is>
        <t>Показания счетчика на конец месяца</t>
      </is>
    </oc>
    <nc r="D4" t="inlineStr">
      <is>
        <t>Показания счетчика</t>
      </is>
    </nc>
  </rcc>
  <rcc rId="25428" sId="16" xfDxf="1" dxf="1">
    <nc r="E4" t="inlineStr">
      <is>
        <t>Показания счетчика</t>
      </is>
    </nc>
  </rcc>
  <rfmt sheetId="16" sqref="E4">
    <dxf>
      <alignment wrapText="1" readingOrder="0"/>
    </dxf>
  </rfmt>
  <rfmt sheetId="16" sqref="E4" start="0" length="2147483647">
    <dxf>
      <font>
        <sz val="8"/>
      </font>
    </dxf>
  </rfmt>
  <rfmt sheetId="16" sqref="E4" start="0" length="2147483647">
    <dxf>
      <font>
        <b/>
      </font>
    </dxf>
  </rfmt>
  <rfmt sheetId="16" sqref="E4">
    <dxf>
      <alignment vertical="center" readingOrder="0"/>
    </dxf>
  </rfmt>
  <rfmt sheetId="16" sqref="E4">
    <dxf>
      <alignment horizontal="center" readingOrder="0"/>
    </dxf>
  </rfmt>
  <rfmt sheetId="16" sqref="E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5429" sId="16" odxf="1" dxf="1">
    <nc r="E2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9"/>
        <color auto="1"/>
        <name val="Arial Cyr"/>
        <scheme val="none"/>
      </font>
      <alignment horizontal="center" vertical="center" wrapText="1" readingOrder="0"/>
    </ndxf>
  </rcc>
  <rcc rId="25430" sId="16">
    <oc r="D25" t="inlineStr">
      <is>
        <t>Показания счетчика на конец месяца</t>
      </is>
    </oc>
    <nc r="D25" t="inlineStr">
      <is>
        <t>Показания счетчика на начало месяца</t>
      </is>
    </nc>
  </rcc>
  <rrc rId="25431" sId="16" ref="A2:XFD2" action="insertRow"/>
  <rrc rId="25432" sId="16" ref="A2:XFD2" action="insertRow"/>
  <rrc rId="25433" sId="16" ref="A2:XFD2" action="insertRow"/>
  <rm rId="25434" sheetId="16" source="A27:XFD30" destination="A2:XFD5" sourceSheetId="16">
    <rfmt sheetId="16" xfDxf="1" sqref="A2:XFD2" start="0" length="0"/>
    <rfmt sheetId="16" xfDxf="1" sqref="A3:XFD3" start="0" length="0"/>
    <rfmt sheetId="16" xfDxf="1" sqref="A4:XFD4" start="0" length="0"/>
    <rfmt sheetId="16" xfDxf="1" sqref="A5:XFD5" start="0" length="0"/>
    <rfmt sheetId="16" sqref="C2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2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3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4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4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5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5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</rm>
  <rfmt sheetId="16" sqref="A2" start="0" length="2147483647">
    <dxf>
      <font>
        <sz val="12"/>
      </font>
    </dxf>
  </rfmt>
  <rfmt sheetId="16" sqref="C1" start="0" length="2147483647">
    <dxf>
      <font>
        <sz val="12"/>
      </font>
    </dxf>
  </rfmt>
  <rfmt sheetId="16" sqref="F1" start="0" length="2147483647">
    <dxf>
      <font>
        <sz val="12"/>
      </font>
    </dxf>
  </rfmt>
  <rfmt sheetId="16" sqref="A6" start="0" length="2147483647">
    <dxf>
      <font>
        <sz val="12"/>
      </font>
    </dxf>
  </rfmt>
  <rrc rId="25435" sId="16" ref="A3:XFD3" action="insertRow"/>
  <rm rId="25436" sheetId="16" source="A10:XFD10" destination="A3:XFD3" sourceSheetId="16">
    <rfmt sheetId="16" xfDxf="1" sqref="A3:XFD3" start="0" length="0"/>
    <rfmt sheetId="16" sqref="A3" start="0" length="0">
      <dxf>
        <font>
          <b/>
          <u/>
          <sz val="12"/>
          <color auto="1"/>
          <name val="Arial Cyr"/>
          <scheme val="none"/>
        </font>
        <border outline="0">
          <left style="thin">
            <color indexed="64"/>
          </left>
        </border>
      </dxf>
    </rfmt>
    <rfmt sheetId="16" sqref="B3" start="0" length="0">
      <dxf>
        <font>
          <b/>
          <u/>
          <sz val="10"/>
          <color rgb="FFFF0000"/>
          <name val="Arial Cyr"/>
          <scheme val="none"/>
        </font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</dxf>
    </rfmt>
    <rfmt sheetId="16" sqref="D3" start="0" length="0">
      <dxf>
        <font>
          <b/>
          <u/>
          <sz val="10"/>
          <color auto="1"/>
          <name val="Arial Cyr"/>
          <scheme val="none"/>
        </font>
      </dxf>
    </rfmt>
    <rfmt sheetId="16" sqref="E3" start="0" length="0">
      <dxf>
        <font>
          <b/>
          <u/>
          <sz val="10"/>
          <color auto="1"/>
          <name val="Arial Cyr"/>
          <scheme val="none"/>
        </font>
      </dxf>
    </rfmt>
    <rfmt sheetId="16" sqref="F3" start="0" length="0">
      <dxf>
        <font>
          <b/>
          <u/>
          <sz val="10"/>
          <color auto="1"/>
          <name val="Arial Cyr"/>
          <scheme val="none"/>
        </font>
      </dxf>
    </rfmt>
    <rfmt sheetId="16" sqref="G3" start="0" length="0">
      <dxf>
        <font>
          <b/>
          <u/>
          <sz val="10"/>
          <color auto="1"/>
          <name val="Arial Cyr"/>
          <scheme val="none"/>
        </font>
      </dxf>
    </rfmt>
    <rfmt sheetId="16" sqref="H3" start="0" length="0">
      <dxf>
        <font>
          <b/>
          <u/>
          <sz val="10"/>
          <color auto="1"/>
          <name val="Arial Cyr"/>
          <scheme val="none"/>
        </font>
      </dxf>
    </rfmt>
  </rm>
  <rfmt sheetId="16" sqref="A2:A3" start="0" length="0">
    <dxf>
      <border>
        <left/>
      </border>
    </dxf>
  </rfmt>
  <rfmt sheetId="16" sqref="F2:F3" start="0" length="0">
    <dxf>
      <border>
        <right/>
      </border>
    </dxf>
  </rfmt>
  <rfmt sheetId="16" sqref="A3:F3" start="0" length="0">
    <dxf>
      <border>
        <bottom/>
      </border>
    </dxf>
  </rfmt>
  <rm rId="25437" sheetId="16" source="A2" destination="A3" sourceSheetId="16">
    <rcc rId="0" sId="16" s="1" dxf="1">
      <nc r="A3" t="inlineStr">
        <is>
          <t>Корпус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</ndxf>
    </rcc>
  </rm>
  <rrc rId="25438" sId="16" ref="A2:XFD2" action="deleteRow">
    <rfmt sheetId="16" xfDxf="1" sqref="A2:XFD2" start="0" length="0"/>
    <rfmt sheetId="16" sqref="B2" start="0" length="0">
      <dxf>
        <font>
          <b/>
          <u/>
          <sz val="10"/>
          <color rgb="FFFF0000"/>
          <name val="Arial Cyr"/>
          <scheme val="none"/>
        </font>
      </dxf>
    </rfmt>
    <rfmt sheetId="16" sqref="C2" start="0" length="0">
      <dxf>
        <font>
          <b/>
          <u/>
          <sz val="10"/>
          <color auto="1"/>
          <name val="Arial Cyr"/>
          <scheme val="none"/>
        </font>
      </dxf>
    </rfmt>
    <rfmt sheetId="16" sqref="D2" start="0" length="0">
      <dxf>
        <font>
          <b/>
          <u/>
          <sz val="10"/>
          <color auto="1"/>
          <name val="Arial Cyr"/>
          <scheme val="none"/>
        </font>
      </dxf>
    </rfmt>
    <rfmt sheetId="16" sqref="E2" start="0" length="0">
      <dxf>
        <font>
          <b/>
          <u/>
          <sz val="10"/>
          <color auto="1"/>
          <name val="Arial Cyr"/>
          <scheme val="none"/>
        </font>
      </dxf>
    </rfmt>
    <rfmt sheetId="16" sqref="F2" start="0" length="0">
      <dxf>
        <font>
          <b/>
          <u/>
          <sz val="10"/>
          <color auto="1"/>
          <name val="Arial Cyr"/>
          <scheme val="none"/>
        </font>
      </dxf>
    </rfmt>
    <rfmt sheetId="16" sqref="G2" start="0" length="0">
      <dxf>
        <font>
          <b/>
          <u/>
          <sz val="10"/>
          <color auto="1"/>
          <name val="Arial Cyr"/>
          <scheme val="none"/>
        </font>
      </dxf>
    </rfmt>
    <rfmt sheetId="16" sqref="H2" start="0" length="0">
      <dxf>
        <font>
          <b/>
          <u/>
          <sz val="10"/>
          <color auto="1"/>
          <name val="Arial Cyr"/>
          <scheme val="none"/>
        </font>
      </dxf>
    </rfmt>
  </rrc>
  <rfmt sheetId="16" sqref="D2:E2">
    <dxf>
      <alignment horizontal="center" readingOrder="0"/>
    </dxf>
  </rfmt>
  <rfmt sheetId="16" sqref="D2:E2">
    <dxf>
      <alignment vertical="bottom" readingOrder="0"/>
    </dxf>
  </rfmt>
  <rfmt sheetId="16" sqref="A2" start="0" length="0">
    <dxf>
      <border>
        <left style="thin">
          <color indexed="64"/>
        </left>
      </border>
    </dxf>
  </rfmt>
  <rfmt sheetId="16" sqref="A2:F2" start="0" length="0">
    <dxf>
      <border>
        <top style="thin">
          <color indexed="64"/>
        </top>
      </border>
    </dxf>
  </rfmt>
  <rfmt sheetId="16" sqref="F2" start="0" length="0">
    <dxf>
      <border>
        <right style="thin">
          <color indexed="64"/>
        </right>
      </border>
    </dxf>
  </rfmt>
  <rfmt sheetId="16" sqref="A2:F2" start="0" length="0">
    <dxf>
      <border>
        <bottom style="thin">
          <color indexed="64"/>
        </bottom>
      </border>
    </dxf>
  </rfmt>
  <rfmt sheetId="16" sqref="A2:F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C1" start="0" length="2147483647">
    <dxf>
      <font>
        <u val="none"/>
      </font>
    </dxf>
  </rfmt>
  <rfmt sheetId="16" sqref="A2" start="0" length="2147483647">
    <dxf>
      <font>
        <u val="none"/>
      </font>
    </dxf>
  </rfmt>
  <rfmt sheetId="16" sqref="A6" start="0" length="2147483647">
    <dxf>
      <font>
        <u val="none"/>
      </font>
    </dxf>
  </rfmt>
  <rrc rId="25439" sId="16" ref="A7:XFD7" action="deleteRow">
    <rfmt sheetId="16" xfDxf="1" sqref="A7:XFD7" start="0" length="0">
      <dxf>
        <font>
          <sz val="8"/>
        </font>
      </dxf>
    </rfmt>
    <rcc rId="0" sId="16" dxf="1">
      <nc r="A7" t="inlineStr">
        <is>
          <t>Номер офиса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 xml:space="preserve">Ф.И.О. 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Номер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7" t="inlineStr">
        <is>
          <t>Расход    эл.энергии, кВт-ч</t>
        </is>
      </nc>
      <ndxf>
        <font>
          <b/>
          <sz val="8"/>
        </font>
        <alignment horizontal="center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</rrc>
  <rrc rId="25440" sId="16" ref="A7:XFD7" action="deleteRow">
    <rfmt sheetId="16" xfDxf="1" sqref="A7:XFD7" start="0" length="0">
      <dxf>
        <font>
          <sz val="8"/>
        </font>
      </dxf>
    </rfmt>
    <rfmt sheetId="16" sqref="A7" start="0" length="0">
      <dxf>
        <font>
          <sz val="10"/>
          <color auto="1"/>
          <name val="Arial Cyr"/>
          <scheme val="none"/>
        </font>
      </dxf>
    </rfmt>
    <rfmt sheetId="16" sqref="B7" start="0" length="0">
      <dxf>
        <font>
          <sz val="10"/>
          <color auto="1"/>
          <name val="Arial Cyr"/>
          <scheme val="none"/>
        </font>
      </dxf>
    </rfmt>
    <rfmt sheetId="16" sqref="C7" start="0" length="0">
      <dxf>
        <font>
          <sz val="10"/>
          <color auto="1"/>
          <name val="Arial Cyr"/>
          <scheme val="none"/>
        </font>
      </dxf>
    </rfmt>
    <rcc rId="0" sId="16" dxf="1">
      <nc r="D7" t="inlineStr">
        <is>
          <t>предыдущ.</t>
        </is>
      </nc>
      <ndxf>
        <font>
          <b/>
          <sz val="8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расчетного</t>
        </is>
      </nc>
      <ndxf>
        <font>
          <b/>
          <sz val="8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7" start="0" length="0">
      <dxf>
        <font>
          <sz val="10"/>
          <color auto="1"/>
          <name val="Arial Cyr"/>
          <scheme val="none"/>
        </font>
      </dxf>
    </rfmt>
  </rrc>
  <rrc rId="25441" sId="16" ref="A7:XFD7" action="deleteRow">
    <rfmt sheetId="16" xfDxf="1" sqref="A7:XFD7" start="0" length="0"/>
  </rrc>
  <rrc rId="25442" sId="16" ref="A24:XFD24" action="deleteRow">
    <rfmt sheetId="16" xfDxf="1" sqref="A24:XFD24" start="0" length="0"/>
  </rrc>
  <rrc rId="25443" sId="16" ref="A24:XFD24" action="deleteRow">
    <rfmt sheetId="16" xfDxf="1" sqref="A24:XFD24" start="0" length="0"/>
  </rrc>
  <rrc rId="25444" sId="16" ref="A24:XFD24" action="deleteRow">
    <rfmt sheetId="16" xfDxf="1" sqref="A24:XFD24" start="0" length="0"/>
  </rrc>
  <rrc rId="25445" sId="16" ref="A24:XFD24" action="deleteRow">
    <rfmt sheetId="16" xfDxf="1" sqref="A24:XFD24" start="0" length="0"/>
  </rrc>
  <rfmt sheetId="16" sqref="A24">
    <dxf>
      <alignment horizontal="center" readingOrder="0"/>
    </dxf>
  </rfmt>
  <rfmt sheetId="16" sqref="A24">
    <dxf>
      <alignment horizontal="left" readingOrder="0"/>
    </dxf>
  </rfmt>
  <rfmt sheetId="16" sqref="A24" start="0" length="2147483647">
    <dxf>
      <font>
        <sz val="12"/>
      </font>
    </dxf>
  </rfmt>
  <rfmt sheetId="16" sqref="A27:A28" start="0" length="2147483647">
    <dxf>
      <font>
        <b/>
      </font>
    </dxf>
  </rfmt>
  <rfmt sheetId="16" sqref="D2:E2" start="0" length="2147483647">
    <dxf>
      <font>
        <b/>
      </font>
    </dxf>
  </rfmt>
  <rfmt sheetId="16" sqref="F3">
    <dxf>
      <fill>
        <patternFill>
          <bgColor theme="0"/>
        </patternFill>
      </fill>
    </dxf>
  </rfmt>
  <rcc rId="25446" sId="16">
    <oc r="B7" t="inlineStr">
      <is>
        <t xml:space="preserve"> (ОДН) Свободно             </t>
      </is>
    </oc>
    <nc r="B7" t="inlineStr">
      <is>
        <t>Свободно (ОДН)</t>
      </is>
    </nc>
  </rcc>
  <rrc rId="25447" sId="16" ref="A26:XFD26" action="deleteRow">
    <rfmt sheetId="16" xfDxf="1" sqref="A26:XFD26" start="0" length="0"/>
  </rrc>
  <rfmt sheetId="16" sqref="E28:F28" start="0" length="0">
    <dxf>
      <border>
        <top/>
      </border>
    </dxf>
  </rfmt>
  <rfmt sheetId="16" sqref="F28" start="0" length="0">
    <dxf>
      <border>
        <right/>
      </border>
    </dxf>
  </rfmt>
  <rfmt sheetId="16" sqref="E28:F28" start="0" length="0">
    <dxf>
      <border>
        <bottom/>
      </border>
    </dxf>
  </rfmt>
  <rfmt sheetId="16" sqref="E27:F27" start="0" length="0">
    <dxf>
      <border>
        <bottom style="thin">
          <color indexed="64"/>
        </bottom>
      </border>
    </dxf>
  </rfmt>
  <rfmt sheetId="16" sqref="E27:F2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25448" sId="16">
    <oc r="E28" t="inlineStr">
      <is>
        <t>ИТОГО</t>
      </is>
    </oc>
    <nc r="E28"/>
  </rcc>
  <rcc rId="25449" sId="16">
    <oc r="F28">
      <f>SUM(F26:F27)</f>
    </oc>
    <nc r="F28"/>
  </rcc>
  <rrc rId="25450" sId="16" ref="A30:XFD30" action="deleteRow">
    <rfmt sheetId="16" xfDxf="1" sqref="A30:XFD30" start="0" length="0"/>
    <rcc rId="0" sId="16" dxf="1">
      <nc r="D30" t="inlineStr">
        <is>
          <t>кв.м.</t>
        </is>
      </nc>
      <ndxf>
        <alignment horizontal="right" vertical="top" readingOrder="0"/>
      </ndxf>
    </rcc>
    <rfmt sheetId="16" sqref="E30" start="0" length="0">
      <dxf>
        <alignment horizontal="right" vertical="top" readingOrder="0"/>
      </dxf>
    </rfmt>
    <rcc rId="0" sId="16" dxf="1">
      <nc r="F30" t="inlineStr">
        <is>
          <t>кВт/ч</t>
        </is>
      </nc>
      <ndxf>
        <alignment horizontal="right" vertical="top" readingOrder="0"/>
      </ndxf>
    </rcc>
  </rrc>
  <rrc rId="25451" sId="16" ref="A30:XFD30" action="deleteRow">
    <undo index="0" exp="area" dr="F30:F33" r="F34" sId="16"/>
    <undo index="0" exp="area" dr="D30:D33" r="D34" sId="16"/>
    <rfmt sheetId="16" xfDxf="1" sqref="A30:XFD30" start="0" length="0"/>
    <rcc rId="0" sId="16">
      <nc r="A30" t="inlineStr">
        <is>
          <t>Распределяем по корпусам</t>
        </is>
      </nc>
    </rcc>
    <rcc rId="0" sId="16">
      <nc r="C30" t="inlineStr">
        <is>
          <t>корпус 1</t>
        </is>
      </nc>
    </rcc>
    <rcc rId="0" sId="16" dxf="1" numFmtId="4">
      <nc r="D30">
        <v>17349.900000000001</v>
      </nc>
      <ndxf>
        <numFmt numFmtId="172" formatCode="0.0"/>
      </ndxf>
    </rcc>
    <rcc rId="0" sId="16" dxf="1">
      <nc r="F30">
        <f>F28/D34*D30</f>
      </nc>
      <ndxf>
        <numFmt numFmtId="1" formatCode="0"/>
      </ndxf>
    </rcc>
  </rrc>
  <rrc rId="25452" sId="16" ref="A30:XFD30" action="deleteRow">
    <undo index="0" exp="area" dr="F30:F32" r="F33" sId="16"/>
    <undo index="0" exp="area" dr="D30:D32" r="D33" sId="16"/>
    <rfmt sheetId="16" xfDxf="1" sqref="A30:XFD30" start="0" length="0"/>
    <rcc rId="0" sId="16">
      <nc r="C30" t="inlineStr">
        <is>
          <t>корпус 2</t>
        </is>
      </nc>
    </rcc>
    <rcc rId="0" sId="16">
      <nc r="D30">
        <v>16472.900000000001</v>
      </nc>
    </rcc>
    <rcc rId="0" sId="16" dxf="1">
      <nc r="F30">
        <f>F28/D33*D30</f>
      </nc>
      <ndxf>
        <numFmt numFmtId="1" formatCode="0"/>
      </ndxf>
    </rcc>
  </rrc>
  <rrc rId="25453" sId="16" ref="A30:XFD30" action="deleteRow">
    <undo index="0" exp="area" dr="F30:F31" r="F32" sId="16"/>
    <undo index="0" exp="area" dr="D30:D31" r="D32" sId="16"/>
    <rfmt sheetId="16" xfDxf="1" sqref="A30:XFD30" start="0" length="0"/>
    <rcc rId="0" sId="16">
      <nc r="C30" t="inlineStr">
        <is>
          <t>корпус 3</t>
        </is>
      </nc>
    </rcc>
    <rcc rId="0" sId="16">
      <nc r="D30">
        <v>6275</v>
      </nc>
    </rcc>
    <rcc rId="0" sId="16" dxf="1">
      <nc r="F30">
        <f>F28/D32*D30</f>
      </nc>
      <ndxf>
        <numFmt numFmtId="1" formatCode="0"/>
      </ndxf>
    </rcc>
  </rrc>
  <rrc rId="25454" sId="16" ref="A30:XFD30" action="deleteRow">
    <undo index="0" exp="area" dr="F30" r="F31" sId="16"/>
    <undo index="0" exp="area" dr="D30" r="D31" sId="16"/>
    <rfmt sheetId="16" xfDxf="1" sqref="A30:XFD30" start="0" length="0"/>
    <rcc rId="0" sId="16">
      <nc r="C30" t="inlineStr">
        <is>
          <t>корпус 4, 5, 6</t>
        </is>
      </nc>
    </rcc>
    <rcc rId="0" sId="16">
      <nc r="D30">
        <v>4237.7</v>
      </nc>
    </rcc>
    <rcc rId="0" sId="16" dxf="1">
      <nc r="F30">
        <f>F28/D31*D30</f>
      </nc>
      <ndxf>
        <numFmt numFmtId="1" formatCode="0"/>
      </ndxf>
    </rcc>
  </rrc>
  <rrc rId="25455" sId="16" ref="A30:XFD30" action="deleteRow">
    <rfmt sheetId="16" xfDxf="1" sqref="A30:XFD30" start="0" length="0"/>
    <rcc rId="0" sId="16" dxf="1">
      <nc r="D30">
        <f>SUM(#REF!)</f>
      </nc>
      <ndxf>
        <font>
          <b/>
          <sz val="10"/>
          <color auto="1"/>
          <name val="Arial Cyr"/>
          <scheme val="none"/>
        </font>
        <numFmt numFmtId="172" formatCode="0.0"/>
      </ndxf>
    </rcc>
    <rfmt sheetId="16" sqref="E30" start="0" length="0">
      <dxf>
        <font>
          <b/>
          <sz val="10"/>
          <color auto="1"/>
          <name val="Arial Cyr"/>
          <scheme val="none"/>
        </font>
      </dxf>
    </rfmt>
    <rcc rId="0" sId="16" dxf="1">
      <nc r="F30">
        <f>SUM(#REF!)</f>
      </nc>
      <ndxf>
        <font>
          <b/>
          <sz val="10"/>
          <color auto="1"/>
          <name val="Arial Cyr"/>
          <scheme val="none"/>
        </font>
        <numFmt numFmtId="1" formatCode="0"/>
      </ndxf>
    </rcc>
  </rrc>
  <rfmt sheetId="16" sqref="A6" start="0" length="0">
    <dxf>
      <border>
        <left style="thin">
          <color indexed="64"/>
        </left>
      </border>
    </dxf>
  </rfmt>
  <rfmt sheetId="16" sqref="F6" start="0" length="0">
    <dxf>
      <border>
        <right style="thin">
          <color indexed="64"/>
        </right>
      </border>
    </dxf>
  </rfmt>
  <rfmt sheetId="16" sqref="A6:F6" start="0" length="0">
    <dxf>
      <border>
        <bottom style="thin">
          <color indexed="64"/>
        </bottom>
      </border>
    </dxf>
  </rfmt>
  <rfmt sheetId="16" sqref="A6:F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F6:F24" start="0" length="0">
    <dxf>
      <border>
        <right style="thin">
          <color indexed="64"/>
        </right>
      </border>
    </dxf>
  </rfmt>
  <rm rId="25456" sheetId="16" source="A23:XFD23" destination="A28:XFD28" sourceSheetId="16">
    <rfmt sheetId="16" xfDxf="1" sqref="A28:XFD28" start="0" length="0"/>
    <rfmt sheetId="16" sqref="E28" start="0" length="0">
      <dxf/>
    </rfmt>
    <rfmt sheetId="16" sqref="F28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m>
  <rrc rId="25457" sId="16" ref="A23:XFD23" action="deleteRow">
    <rfmt sheetId="16" xfDxf="1" sqref="A23:XFD23" start="0" length="0"/>
  </rrc>
  <rfmt sheetId="16" sqref="A23">
    <dxf>
      <alignment vertical="bottom" readingOrder="0"/>
    </dxf>
  </rfmt>
  <rcc rId="25458" sId="16">
    <oc r="F27">
      <f>#REF!+F22+F14+F10</f>
    </oc>
    <nc r="F27">
      <f>#REF!+F22+F14+F10</f>
    </nc>
  </rcc>
  <rrc rId="25459" sId="16" ref="A27:XFD27" action="deleteRow">
    <rfmt sheetId="16" xfDxf="1" sqref="A27:XFD27" start="0" length="0"/>
    <rfmt sheetId="16" sqref="A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7" t="inlineStr">
        <is>
          <t>ВСЕГО с ОДН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C27" start="0" length="0">
      <dxf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s="1" dxf="1">
      <nc r="F27">
        <f>#REF!+F22+F14+F10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F14" start="0" length="2147483647">
    <dxf>
      <font/>
    </dxf>
  </rfmt>
  <rfmt sheetId="16" sqref="F14" start="0" length="2147483647">
    <dxf>
      <font/>
    </dxf>
  </rfmt>
  <rfmt sheetId="16" sqref="F14" start="0" length="2147483647">
    <dxf>
      <font/>
    </dxf>
  </rfmt>
  <rfmt sheetId="16" sqref="F14">
    <dxf>
      <fill>
        <patternFill>
          <bgColor theme="0"/>
        </patternFill>
      </fill>
    </dxf>
  </rfmt>
  <rfmt sheetId="16" sqref="F14" start="0" length="2147483647">
    <dxf>
      <font/>
    </dxf>
  </rfmt>
  <rfmt sheetId="16" sqref="F14">
    <dxf>
      <fill>
        <patternFill>
          <bgColor theme="1"/>
        </patternFill>
      </fill>
    </dxf>
  </rfmt>
  <rfmt sheetId="16" sqref="F14">
    <dxf>
      <fill>
        <patternFill>
          <bgColor theme="0"/>
        </patternFill>
      </fill>
    </dxf>
  </rfmt>
  <rcc rId="25460" sId="16">
    <oc r="F14">
      <f>SUM(F11:F13)</f>
    </oc>
    <nc r="F14">
      <f>F11+F12+F13</f>
    </nc>
  </rcc>
  <rfmt sheetId="16" sqref="F14">
    <dxf>
      <numFmt numFmtId="1" formatCode="0"/>
    </dxf>
  </rfmt>
  <rfmt sheetId="16" sqref="F14">
    <dxf>
      <fill>
        <patternFill>
          <bgColor rgb="FFFFC000"/>
        </patternFill>
      </fill>
    </dxf>
  </rfmt>
  <rcc rId="25461" sId="16">
    <oc r="F22">
      <f>SUM(F15:F21)+SUM(F7:F9)+SUM(F11:F13)</f>
    </oc>
    <nc r="F22">
      <f>SUM(F15:F21)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72" sId="16">
    <oc r="G11" t="inlineStr">
      <is>
        <t>закрыто ср.зн.100 кВт/ч</t>
      </is>
    </oc>
    <nc r="G11"/>
  </rcc>
  <rcc rId="25473" sId="16">
    <oc r="G16">
      <v>8078</v>
    </oc>
    <nc r="G16"/>
  </rcc>
  <rcmt sheetId="16" cell="F11" guid="{DE54344D-B1CB-4D73-A977-0279D02B8365}" author="HP" newLength="30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5484" sheetId="17" name="[Лавочкина 13 корпус 1-6 электричество 2023-02.xlsx]Лист4" sheetPosition="16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  <rsnm rId="25495" sheetId="16" oldName="[Лавочкина 13 корпус 1-6 электричество 2023-02.xlsx]Лист3" newName="[Лавочкина 13 корпус 1-6 электричество 2023-02.xlsx]Нежелые помещения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96" sId="1">
    <nc r="D8">
      <v>6867</v>
    </nc>
  </rcc>
  <rcc rId="25497" sId="1">
    <nc r="D9">
      <v>2859</v>
    </nc>
  </rcc>
  <rcc rId="25498" sId="1">
    <nc r="D10">
      <v>14025</v>
    </nc>
  </rcc>
  <rcc rId="25499" sId="1">
    <nc r="D11">
      <v>18451</v>
    </nc>
  </rcc>
  <rcc rId="25500" sId="1">
    <nc r="D12">
      <v>7479</v>
    </nc>
  </rcc>
  <rcc rId="25501" sId="1">
    <nc r="D14">
      <v>6768</v>
    </nc>
  </rcc>
  <rcc rId="25502" sId="1">
    <nc r="D15">
      <v>4900</v>
    </nc>
  </rcc>
  <rcc rId="25503" sId="1">
    <nc r="D16">
      <v>4087</v>
    </nc>
  </rcc>
  <rcc rId="25504" sId="1">
    <nc r="D17">
      <v>7337</v>
    </nc>
  </rcc>
  <rcc rId="25505" sId="1">
    <nc r="D18">
      <v>5903</v>
    </nc>
  </rcc>
  <rcc rId="25506" sId="1">
    <nc r="D20">
      <v>11527</v>
    </nc>
  </rcc>
  <rcc rId="25507" sId="1">
    <nc r="D21">
      <v>3215</v>
    </nc>
  </rcc>
  <rcc rId="25508" sId="1">
    <nc r="D22">
      <v>10058</v>
    </nc>
  </rcc>
  <rcc rId="25509" sId="1">
    <nc r="D23">
      <v>12281</v>
    </nc>
  </rcc>
  <rcc rId="25510" sId="1">
    <nc r="D24">
      <v>13095</v>
    </nc>
  </rcc>
  <rcc rId="25511" sId="1">
    <nc r="D40">
      <v>3950</v>
    </nc>
  </rcc>
  <rcc rId="25512" sId="1">
    <nc r="D41">
      <v>3708</v>
    </nc>
  </rcc>
  <rcc rId="25513" sId="1">
    <nc r="D43">
      <v>18914</v>
    </nc>
  </rcc>
  <rcc rId="25514" sId="1">
    <nc r="D44">
      <v>13559</v>
    </nc>
  </rcc>
  <rcc rId="25515" sId="1">
    <nc r="D46">
      <v>14880</v>
    </nc>
  </rcc>
  <rcc rId="25516" sId="1">
    <nc r="D47">
      <v>2459</v>
    </nc>
  </rcc>
  <rcc rId="25517" sId="1">
    <nc r="D48">
      <v>27251</v>
    </nc>
  </rcc>
  <rcc rId="25518" sId="1">
    <nc r="D49">
      <v>22560</v>
    </nc>
  </rcc>
  <rcc rId="25519" sId="1">
    <nc r="D50">
      <v>10243</v>
    </nc>
  </rcc>
  <rcc rId="25520" sId="1">
    <nc r="D56">
      <v>12087</v>
    </nc>
  </rcc>
  <rcc rId="25521" sId="1">
    <nc r="D57">
      <v>7009</v>
    </nc>
  </rcc>
  <rcc rId="25522" sId="1">
    <nc r="D58">
      <v>1388</v>
    </nc>
  </rcc>
  <rcc rId="25523" sId="16">
    <nc r="E9">
      <v>1436</v>
    </nc>
  </rcc>
  <rcc rId="25524" sId="16">
    <nc r="E4">
      <v>877</v>
    </nc>
  </rcc>
  <rcc rId="25525" sId="16">
    <nc r="E8">
      <v>735</v>
    </nc>
  </rcc>
  <rcc rId="25526" sId="16">
    <nc r="E7">
      <v>10326</v>
    </nc>
  </rcc>
  <rcc rId="25527" sId="16">
    <nc r="E11">
      <v>26450</v>
    </nc>
  </rcc>
  <rcc rId="25528" sId="16">
    <nc r="E12">
      <v>16185</v>
    </nc>
  </rcc>
  <rcc rId="25529" sId="16">
    <nc r="E13">
      <v>24624</v>
    </nc>
  </rcc>
  <rcc rId="25530" sId="16">
    <nc r="E15">
      <v>1384</v>
    </nc>
  </rcc>
  <rcc rId="25531" sId="16">
    <nc r="E16">
      <v>8102</v>
    </nc>
  </rcc>
  <rcc rId="25532" sId="16">
    <nc r="E17">
      <v>26216</v>
    </nc>
  </rcc>
  <rcc rId="25533" sId="16">
    <nc r="E18">
      <v>1417</v>
    </nc>
  </rcc>
  <rcc rId="25534" sId="16">
    <nc r="E19">
      <v>19855</v>
    </nc>
  </rcc>
  <rcc rId="25535" sId="16">
    <nc r="E21">
      <v>618</v>
    </nc>
  </rcc>
  <rcc rId="25536" sId="16">
    <nc r="E26">
      <v>14386</v>
    </nc>
  </rcc>
  <rcc rId="25537" sId="16">
    <nc r="E24">
      <v>26753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48" sId="10" numFmtId="34">
    <oc r="C8">
      <v>2427.3000000000002</v>
    </oc>
    <nc r="C8">
      <v>2415.6</v>
    </nc>
  </rcc>
  <rcc rId="25549" sId="10" numFmtId="34">
    <oc r="C9">
      <v>0</v>
    </oc>
    <nc r="C9">
      <v>1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0" sId="16">
    <nc r="E20">
      <v>40534</v>
    </nc>
  </rcc>
  <rcc rId="25561" sId="16">
    <nc r="E25">
      <v>74478</v>
    </nc>
  </rcc>
  <rfmt sheetId="16" sqref="F24:F26">
    <dxf>
      <fill>
        <patternFill>
          <bgColor rgb="FFFFC000"/>
        </patternFill>
      </fill>
    </dxf>
  </rfmt>
  <rfmt sheetId="16" sqref="B24:F27">
    <dxf>
      <fill>
        <patternFill>
          <bgColor theme="0"/>
        </patternFill>
      </fill>
    </dxf>
  </rfmt>
  <rcc rId="25562" sId="16" numFmtId="19">
    <oc r="E2">
      <v>45007</v>
    </oc>
    <nc r="E2">
      <v>45006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3" sId="3">
    <nc r="E7">
      <v>12790</v>
    </nc>
  </rcc>
  <rcc rId="25564" sId="3">
    <nc r="E8">
      <v>540</v>
    </nc>
  </rcc>
  <rcc rId="25565" sId="3">
    <nc r="E9">
      <v>14730</v>
    </nc>
  </rcc>
  <rcc rId="25566" sId="3">
    <nc r="E10">
      <v>13130</v>
    </nc>
  </rcc>
  <rcc rId="25567" sId="3">
    <nc r="E11">
      <v>880</v>
    </nc>
  </rcc>
  <rcc rId="25568" sId="3">
    <nc r="E12">
      <v>28470</v>
    </nc>
  </rcc>
  <rcc rId="25569" sId="3">
    <nc r="E13">
      <v>10205</v>
    </nc>
  </rcc>
  <rcc rId="25570" sId="3">
    <nc r="E14">
      <v>17530</v>
    </nc>
  </rcc>
  <rcc rId="25571" sId="3">
    <nc r="E15">
      <v>2920</v>
    </nc>
  </rcc>
  <rcc rId="25572" sId="3">
    <nc r="E16">
      <v>76875</v>
    </nc>
  </rcc>
  <rcc rId="25573" sId="3">
    <nc r="E17">
      <v>38835</v>
    </nc>
  </rcc>
  <rcc rId="25574" sId="3">
    <nc r="E18">
      <v>14675</v>
    </nc>
  </rcc>
  <rcc rId="25575" sId="3">
    <nc r="E19">
      <v>150680</v>
    </nc>
  </rcc>
  <rcc rId="25576" sId="3">
    <nc r="E20">
      <v>5965</v>
    </nc>
  </rcc>
  <rcc rId="25577" sId="3">
    <nc r="E21">
      <v>12620</v>
    </nc>
  </rcc>
  <rcc rId="25578" sId="3">
    <nc r="E22">
      <v>12730</v>
    </nc>
  </rcc>
  <rcc rId="25579" sId="3">
    <nc r="E23">
      <v>37820</v>
    </nc>
  </rcc>
  <rcc rId="25580" sId="3">
    <nc r="E24">
      <v>52785</v>
    </nc>
  </rcc>
  <rcc rId="25581" sId="3">
    <nc r="E25">
      <v>11720</v>
    </nc>
  </rcc>
  <rcc rId="25582" sId="3">
    <nc r="E26">
      <v>15</v>
    </nc>
  </rcc>
  <rcc rId="25583" sId="3">
    <nc r="E27">
      <v>27520</v>
    </nc>
  </rcc>
  <rcc rId="25584" sId="3">
    <nc r="E28">
      <v>30715</v>
    </nc>
  </rcc>
  <rcc rId="25585" sId="3">
    <nc r="E29">
      <v>31260</v>
    </nc>
  </rcc>
  <rcc rId="25586" sId="3">
    <nc r="E30">
      <v>29245</v>
    </nc>
  </rcc>
  <rcc rId="25587" sId="3">
    <nc r="E31">
      <v>62315</v>
    </nc>
  </rcc>
  <rcc rId="25588" sId="4">
    <nc r="E7">
      <v>8080</v>
    </nc>
  </rcc>
  <rcc rId="25589" sId="4">
    <nc r="E8">
      <v>50855</v>
    </nc>
  </rcc>
  <rcc rId="25590" sId="4">
    <nc r="E9">
      <v>4625</v>
    </nc>
  </rcc>
  <rcc rId="25591" sId="4">
    <nc r="E10">
      <v>21545</v>
    </nc>
  </rcc>
  <rcc rId="25592" sId="4">
    <nc r="E11">
      <v>13200</v>
    </nc>
  </rcc>
  <rcc rId="25593" sId="4">
    <nc r="E12">
      <v>45400</v>
    </nc>
  </rcc>
  <rcc rId="25594" sId="4">
    <nc r="E13">
      <v>17130</v>
    </nc>
  </rcc>
  <rcc rId="25595" sId="4">
    <nc r="E14">
      <v>9360</v>
    </nc>
  </rcc>
  <rcc rId="25596" sId="4">
    <nc r="E15">
      <v>26180</v>
    </nc>
  </rcc>
  <rcc rId="25597" sId="4">
    <nc r="E16">
      <v>25020</v>
    </nc>
  </rcc>
  <rcc rId="25598" sId="4">
    <nc r="E17">
      <v>29560</v>
    </nc>
  </rcc>
  <rcc rId="25599" sId="4">
    <nc r="E18">
      <v>31570</v>
    </nc>
  </rcc>
  <rcc rId="25600" sId="4">
    <nc r="E19">
      <v>52195</v>
    </nc>
  </rcc>
  <rcc rId="25601" sId="4">
    <nc r="E20">
      <v>3880</v>
    </nc>
  </rcc>
  <rcc rId="25602" sId="4">
    <nc r="E21">
      <v>8005</v>
    </nc>
  </rcc>
  <rcc rId="25603" sId="4">
    <nc r="E22">
      <v>21510</v>
    </nc>
  </rcc>
  <rcc rId="25604" sId="4">
    <nc r="E23">
      <v>49040</v>
    </nc>
  </rcc>
  <rcc rId="25605" sId="4">
    <nc r="E24">
      <v>28740</v>
    </nc>
  </rcc>
  <rcc rId="25606" sId="4">
    <nc r="E25">
      <v>33605</v>
    </nc>
  </rcc>
  <rcc rId="25607" sId="4">
    <nc r="E26">
      <v>16330</v>
    </nc>
  </rcc>
  <rcc rId="25608" sId="4">
    <nc r="E27">
      <v>14500</v>
    </nc>
  </rcc>
  <rcc rId="25609" sId="4">
    <nc r="E28">
      <v>57200</v>
    </nc>
  </rcc>
  <rcc rId="25610" sId="4">
    <nc r="E29">
      <v>33405</v>
    </nc>
  </rcc>
  <rcc rId="25611" sId="4">
    <nc r="E31">
      <v>20935</v>
    </nc>
  </rcc>
  <rfmt sheetId="4" sqref="E30" start="0" length="2147483647">
    <dxf>
      <font>
        <color rgb="FFFF0000"/>
      </font>
    </dxf>
  </rfmt>
  <rfmt sheetId="4" sqref="E30" start="0" length="2147483647">
    <dxf>
      <font>
        <color auto="1"/>
      </font>
    </dxf>
  </rfmt>
  <rfmt sheetId="4" sqref="E30">
    <dxf>
      <fill>
        <patternFill>
          <bgColor rgb="FFFFFF00"/>
        </patternFill>
      </fill>
    </dxf>
  </rfmt>
  <rcc rId="25612" sId="4">
    <nc r="E32">
      <v>28470</v>
    </nc>
  </rcc>
  <rcc rId="25613" sId="4">
    <nc r="E33">
      <v>37805</v>
    </nc>
  </rcc>
  <rcc rId="25614" sId="4">
    <nc r="E34">
      <v>17905</v>
    </nc>
  </rcc>
  <rcc rId="25615" sId="4">
    <nc r="E35">
      <v>11630</v>
    </nc>
  </rcc>
  <rcc rId="25616" sId="4">
    <nc r="E36">
      <v>46515</v>
    </nc>
  </rcc>
  <rcc rId="25617" sId="4">
    <nc r="E37">
      <v>38120</v>
    </nc>
  </rcc>
  <rcc rId="25618" sId="4">
    <nc r="E38">
      <v>11315</v>
    </nc>
  </rcc>
  <rcc rId="25619" sId="4">
    <nc r="E39">
      <v>42185</v>
    </nc>
  </rcc>
  <rcc rId="25620" sId="4">
    <nc r="E40">
      <v>37045</v>
    </nc>
  </rcc>
  <rcc rId="25621" sId="4">
    <nc r="E41">
      <v>4265</v>
    </nc>
  </rcc>
  <rcc rId="25622" sId="4">
    <nc r="E42">
      <v>98100</v>
    </nc>
  </rcc>
  <rcc rId="25623" sId="4">
    <nc r="E43">
      <v>8275</v>
    </nc>
  </rcc>
  <rcc rId="25624" sId="4">
    <nc r="E44">
      <v>1325</v>
    </nc>
  </rcc>
  <rcc rId="25625" sId="4">
    <nc r="E45">
      <v>86575</v>
    </nc>
  </rcc>
  <rcc rId="25626" sId="4">
    <nc r="E46">
      <v>8355</v>
    </nc>
  </rcc>
  <rcc rId="25627" sId="4">
    <nc r="E47">
      <v>10785</v>
    </nc>
  </rcc>
  <rcc rId="25628" sId="4">
    <nc r="E48">
      <v>54515</v>
    </nc>
  </rcc>
  <rcc rId="25629" sId="4">
    <nc r="E49">
      <v>13980</v>
    </nc>
  </rcc>
  <rcc rId="25630" sId="4">
    <nc r="E50">
      <v>31385</v>
    </nc>
  </rcc>
  <rcc rId="25631" sId="4">
    <nc r="E51">
      <v>14755</v>
    </nc>
  </rcc>
  <rcc rId="25632" sId="4">
    <nc r="E52">
      <v>9525</v>
    </nc>
  </rcc>
  <rcc rId="25633" sId="4">
    <nc r="E53">
      <v>19300</v>
    </nc>
  </rcc>
  <rcc rId="25634" sId="4">
    <nc r="E54">
      <v>5770</v>
    </nc>
  </rcc>
  <rcc rId="25635" sId="4">
    <nc r="E55">
      <v>52525</v>
    </nc>
  </rcc>
  <rcc rId="25636" sId="4">
    <nc r="E56">
      <v>49185</v>
    </nc>
  </rcc>
  <rcc rId="25637" sId="4">
    <nc r="E57">
      <v>5415</v>
    </nc>
  </rcc>
  <rcc rId="25638" sId="4">
    <nc r="E58">
      <v>28125</v>
    </nc>
  </rcc>
  <rcc rId="25639" sId="4">
    <nc r="E59">
      <v>12250</v>
    </nc>
  </rcc>
  <rcc rId="25640" sId="4">
    <nc r="E30">
      <v>50985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>
    <dxf>
      <fill>
        <patternFill patternType="solid">
          <bgColor rgb="FFFFFF00"/>
        </patternFill>
      </fill>
    </dxf>
  </rfmt>
  <rcc rId="25641" sId="2">
    <nc r="E6">
      <v>1040</v>
    </nc>
  </rcc>
  <rcc rId="25642" sId="2">
    <nc r="E7">
      <v>22595</v>
    </nc>
  </rcc>
  <rcc rId="25643" sId="2">
    <nc r="E8">
      <v>19615</v>
    </nc>
  </rcc>
  <rcc rId="25644" sId="2">
    <nc r="E9">
      <v>23395</v>
    </nc>
  </rcc>
  <rcc rId="25645" sId="2">
    <nc r="E11">
      <v>26345</v>
    </nc>
  </rcc>
  <rcc rId="25646" sId="2">
    <nc r="E12">
      <v>20015</v>
    </nc>
  </rcc>
  <rcc rId="25647" sId="2">
    <nc r="E13">
      <v>28685</v>
    </nc>
  </rcc>
  <rcc rId="25648" sId="2">
    <nc r="E14">
      <v>20760</v>
    </nc>
  </rcc>
  <rcc rId="25649" sId="2">
    <nc r="E15">
      <v>39210</v>
    </nc>
  </rcc>
  <rcc rId="25650" sId="2">
    <nc r="E16">
      <v>43305</v>
    </nc>
  </rcc>
  <rcc rId="25651" sId="2">
    <nc r="E17">
      <v>32605</v>
    </nc>
  </rcc>
  <rcc rId="25652" sId="2">
    <nc r="E18">
      <v>15795</v>
    </nc>
  </rcc>
  <rcc rId="25653" sId="2">
    <nc r="E19">
      <v>2390</v>
    </nc>
  </rcc>
  <rcc rId="25654" sId="2">
    <nc r="E20">
      <v>2165</v>
    </nc>
  </rcc>
  <rcc rId="25655" sId="2">
    <nc r="E21">
      <v>26825</v>
    </nc>
  </rcc>
  <rcc rId="25656" sId="2">
    <nc r="E22">
      <v>6560</v>
    </nc>
  </rcc>
  <rcc rId="25657" sId="2">
    <nc r="E23">
      <v>420</v>
    </nc>
  </rcc>
  <rcc rId="25658" sId="2">
    <nc r="E24">
      <v>7395</v>
    </nc>
  </rcc>
  <rcc rId="25659" sId="2">
    <nc r="E25">
      <v>13810</v>
    </nc>
  </rcc>
  <rcc rId="25660" sId="2">
    <nc r="E26">
      <v>12470</v>
    </nc>
  </rcc>
  <rcc rId="25661" sId="2">
    <nc r="E27">
      <v>49240</v>
    </nc>
  </rcc>
  <rcc rId="25662" sId="2">
    <nc r="E28">
      <v>11675</v>
    </nc>
  </rcc>
  <rcc rId="25663" sId="2">
    <nc r="E29">
      <v>60540</v>
    </nc>
  </rcc>
  <rcc rId="25664" sId="2">
    <nc r="E30">
      <v>7585</v>
    </nc>
  </rcc>
  <rcc rId="25665" sId="2">
    <nc r="E31">
      <v>2345</v>
    </nc>
  </rcc>
  <rcc rId="25666" sId="2">
    <nc r="E32">
      <v>24960</v>
    </nc>
  </rcc>
  <rcc rId="25667" sId="2">
    <nc r="E34">
      <v>46345</v>
    </nc>
  </rcc>
  <rcc rId="25668" sId="2">
    <nc r="E35">
      <v>55580</v>
    </nc>
  </rcc>
  <rcc rId="25669" sId="2">
    <nc r="E36">
      <v>13625</v>
    </nc>
  </rcc>
  <rcc rId="25670" sId="2">
    <nc r="E37">
      <v>3465</v>
    </nc>
  </rcc>
  <rcc rId="25671" sId="2">
    <nc r="E38">
      <v>40105</v>
    </nc>
  </rcc>
  <rcc rId="25672" sId="2">
    <nc r="E39">
      <v>30175</v>
    </nc>
  </rcc>
  <rcc rId="25673" sId="2">
    <nc r="E40">
      <v>28725</v>
    </nc>
  </rcc>
  <rcc rId="25674" sId="2">
    <nc r="E41">
      <v>30180</v>
    </nc>
  </rcc>
  <rcc rId="25675" sId="2">
    <nc r="E42">
      <v>30880</v>
    </nc>
  </rcc>
  <rcc rId="25676" sId="2">
    <nc r="E43">
      <v>5610</v>
    </nc>
  </rcc>
  <rcc rId="25677" sId="2">
    <nc r="E44">
      <v>32690</v>
    </nc>
  </rcc>
  <rcc rId="25678" sId="2">
    <nc r="E45">
      <v>21925</v>
    </nc>
  </rcc>
  <rcc rId="25679" sId="2">
    <nc r="E46">
      <v>41045</v>
    </nc>
  </rcc>
  <rcc rId="25680" sId="2">
    <nc r="E47">
      <v>51705</v>
    </nc>
  </rcc>
  <rcc rId="25681" sId="2">
    <nc r="E48">
      <v>41455</v>
    </nc>
  </rcc>
  <rcc rId="25682" sId="2">
    <nc r="E49">
      <v>8425</v>
    </nc>
  </rcc>
  <rcc rId="25683" sId="2">
    <nc r="E50">
      <v>75660</v>
    </nc>
  </rcc>
  <rcc rId="25684" sId="2">
    <nc r="E51">
      <v>9180</v>
    </nc>
  </rcc>
  <rcc rId="25685" sId="2">
    <nc r="E52">
      <v>11025</v>
    </nc>
  </rcc>
  <rcc rId="25686" sId="2">
    <nc r="E53">
      <v>20035</v>
    </nc>
  </rcc>
  <rcc rId="25687" sId="2">
    <nc r="E54">
      <v>10805</v>
    </nc>
  </rcc>
  <rcc rId="25688" sId="2">
    <nc r="E55">
      <v>44455</v>
    </nc>
  </rcc>
  <rcc rId="25689" sId="2">
    <nc r="E56">
      <v>10755</v>
    </nc>
  </rcc>
  <rcc rId="25690" sId="2">
    <nc r="E57">
      <v>83670</v>
    </nc>
  </rcc>
  <rcc rId="25691" sId="2">
    <nc r="E58">
      <v>22815</v>
    </nc>
  </rcc>
  <rcc rId="25692" sId="2">
    <nc r="E59">
      <v>22380</v>
    </nc>
  </rcc>
  <rcc rId="25693" sId="2">
    <nc r="E60">
      <v>12845</v>
    </nc>
  </rcc>
  <rcc rId="25694" sId="2">
    <nc r="E61">
      <v>69935</v>
    </nc>
  </rcc>
  <rcc rId="25695" sId="2">
    <nc r="E62">
      <v>13475</v>
    </nc>
  </rcc>
  <rcc rId="25696" sId="2">
    <nc r="E63">
      <v>2115</v>
    </nc>
  </rcc>
  <rcc rId="25697" sId="2">
    <nc r="E64">
      <v>20095</v>
    </nc>
  </rcc>
  <rcc rId="25698" sId="2">
    <nc r="E65">
      <v>64235</v>
    </nc>
  </rcc>
  <rcc rId="25699" sId="2">
    <nc r="E66">
      <v>29395</v>
    </nc>
  </rcc>
  <rcc rId="25700" sId="2">
    <nc r="E67">
      <v>7505</v>
    </nc>
  </rcc>
  <rcc rId="25701" sId="2">
    <nc r="E68">
      <v>26155</v>
    </nc>
  </rcc>
  <rcc rId="25702" sId="2">
    <nc r="E69">
      <v>54395</v>
    </nc>
  </rcc>
  <rcc rId="25703" sId="2">
    <nc r="E70">
      <v>85565</v>
    </nc>
  </rcc>
  <rcc rId="25704" sId="2">
    <nc r="E71">
      <v>36365</v>
    </nc>
  </rcc>
  <rcc rId="25705" sId="2">
    <nc r="E72">
      <v>5450</v>
    </nc>
  </rcc>
  <rcc rId="25706" sId="2">
    <nc r="E73">
      <v>54915</v>
    </nc>
  </rcc>
  <rcc rId="25707" sId="2">
    <nc r="E74">
      <v>9365</v>
    </nc>
  </rcc>
  <rcc rId="25708" sId="2">
    <nc r="E75">
      <v>270</v>
    </nc>
  </rcc>
  <rcc rId="25709" sId="2">
    <nc r="E76">
      <v>25600</v>
    </nc>
  </rcc>
  <rcc rId="25710" sId="2">
    <nc r="E77">
      <v>17450</v>
    </nc>
  </rcc>
  <rcc rId="25711" sId="2">
    <nc r="E78">
      <v>35750</v>
    </nc>
  </rcc>
  <rcc rId="25712" sId="2">
    <nc r="E79">
      <v>7425</v>
    </nc>
  </rcc>
  <rcc rId="25713" sId="2">
    <nc r="E80">
      <v>27970</v>
    </nc>
  </rcc>
  <rcc rId="25714" sId="2">
    <nc r="E81">
      <v>9785</v>
    </nc>
  </rcc>
  <rcc rId="25715" sId="2">
    <nc r="E83">
      <v>7435</v>
    </nc>
  </rcc>
  <rcc rId="25716" sId="2">
    <nc r="E84">
      <v>11820</v>
    </nc>
  </rcc>
  <rcc rId="25717" sId="2">
    <nc r="E85">
      <v>9160</v>
    </nc>
  </rcc>
  <rcc rId="25718" sId="2">
    <nc r="E86">
      <v>36245</v>
    </nc>
  </rcc>
  <rcc rId="25719" sId="2">
    <nc r="E87">
      <v>35305</v>
    </nc>
  </rcc>
  <rcc rId="25720" sId="2">
    <nc r="E88">
      <v>18675</v>
    </nc>
  </rcc>
  <rcc rId="25721" sId="2">
    <nc r="E89">
      <v>67375</v>
    </nc>
  </rcc>
  <rcc rId="25722" sId="2">
    <nc r="E90">
      <v>59960</v>
    </nc>
  </rcc>
  <rcc rId="25723" sId="2">
    <nc r="E91">
      <v>12785</v>
    </nc>
  </rcc>
  <rcc rId="25724" sId="2">
    <nc r="E92">
      <v>12210</v>
    </nc>
  </rcc>
  <rcc rId="25725" sId="2">
    <nc r="E93">
      <v>655</v>
    </nc>
  </rcc>
  <rcc rId="25726" sId="2">
    <nc r="E94">
      <v>35935</v>
    </nc>
  </rcc>
  <rcc rId="25727" sId="2">
    <nc r="E95">
      <v>13750</v>
    </nc>
  </rcc>
  <rcc rId="25728" sId="2">
    <nc r="E96">
      <v>40975</v>
    </nc>
  </rcc>
  <rcc rId="25729" sId="2">
    <nc r="E97">
      <v>24475</v>
    </nc>
  </rcc>
  <rcc rId="25730" sId="2">
    <nc r="E98">
      <v>9725</v>
    </nc>
  </rcc>
  <rcc rId="25731" sId="2">
    <nc r="E99">
      <v>12315</v>
    </nc>
  </rcc>
  <rcc rId="25732" sId="2">
    <nc r="E100">
      <v>4750</v>
    </nc>
  </rcc>
  <rcc rId="25733" sId="2">
    <nc r="E101">
      <v>13155</v>
    </nc>
  </rcc>
  <rcc rId="25734" sId="2">
    <nc r="E102">
      <v>51650</v>
    </nc>
  </rcc>
  <rcc rId="25735" sId="2">
    <nc r="E103">
      <v>6300</v>
    </nc>
  </rcc>
  <rcc rId="25736" sId="2">
    <nc r="E104">
      <v>21675</v>
    </nc>
  </rcc>
  <rcc rId="25737" sId="2">
    <nc r="E105">
      <v>20575</v>
    </nc>
  </rcc>
  <rcc rId="25738" sId="2">
    <nc r="E106">
      <v>89925</v>
    </nc>
  </rcc>
  <rfmt sheetId="2" sqref="E107">
    <dxf>
      <fill>
        <patternFill>
          <bgColor rgb="FFFFFF00"/>
        </patternFill>
      </fill>
    </dxf>
  </rfmt>
  <rcc rId="25739" sId="2">
    <nc r="E108">
      <v>29710</v>
    </nc>
  </rcc>
  <rcc rId="25740" sId="2">
    <nc r="E107">
      <v>11055</v>
    </nc>
  </rcc>
  <rfmt sheetId="2" sqref="E107">
    <dxf>
      <fill>
        <patternFill>
          <bgColor theme="0"/>
        </patternFill>
      </fill>
    </dxf>
  </rfmt>
  <rcc rId="25741" sId="2">
    <nc r="E109">
      <v>19825</v>
    </nc>
  </rcc>
  <rcc rId="25742" sId="2">
    <nc r="E110">
      <v>9665</v>
    </nc>
  </rcc>
  <rcc rId="25743" sId="2">
    <nc r="E111">
      <v>23515</v>
    </nc>
  </rcc>
  <rcc rId="25744" sId="2">
    <nc r="E112">
      <v>16720</v>
    </nc>
  </rcc>
  <rcc rId="25745" sId="2">
    <nc r="E113">
      <v>55955</v>
    </nc>
  </rcc>
  <rcc rId="25746" sId="2">
    <nc r="E114">
      <v>15225</v>
    </nc>
  </rcc>
  <rcc rId="25747" sId="2">
    <nc r="E115">
      <v>47905</v>
    </nc>
  </rcc>
  <rcc rId="25748" sId="2">
    <nc r="E116">
      <v>20380</v>
    </nc>
  </rcc>
  <rcc rId="25749" sId="2">
    <nc r="E117">
      <v>7975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927D8568-1A84-4564-90FF-8C16AFA396D0}" name="Ольга" id="-642878304" dateTime="2022-10-26T08:16:54"/>
  <userInfo guid="{E68FF1A6-973F-4B5A-B0CF-D40D90ABEDAA}" name="HP" id="-812025860" dateTime="2023-02-22T12:44:09"/>
  <userInfo guid="{41EE0B60-F7B0-491E-9B7B-4638DAB1508E}" name="Ольга" id="-642906024" dateTime="2023-04-25T10:39:3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A12" sqref="A12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1" t="s">
        <v>1015</v>
      </c>
      <c r="B1" s="801"/>
      <c r="C1" s="801"/>
      <c r="D1" s="801"/>
      <c r="E1" s="801"/>
      <c r="F1" s="801"/>
      <c r="G1" s="801"/>
    </row>
    <row r="2" spans="1:8" ht="15" x14ac:dyDescent="0.2">
      <c r="A2" s="802" t="s">
        <v>2029</v>
      </c>
      <c r="B2" s="802"/>
      <c r="C2" s="802"/>
      <c r="D2" s="802"/>
      <c r="E2" s="802"/>
      <c r="F2" s="802"/>
      <c r="G2" s="80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2" t="s">
        <v>0</v>
      </c>
      <c r="B4" s="803" t="s">
        <v>1</v>
      </c>
      <c r="C4" s="803" t="s">
        <v>2</v>
      </c>
      <c r="D4" s="803"/>
      <c r="E4" s="779" t="s">
        <v>3</v>
      </c>
      <c r="F4" s="779" t="s">
        <v>4</v>
      </c>
      <c r="G4" s="803" t="s">
        <v>5</v>
      </c>
    </row>
    <row r="5" spans="1:8" ht="13.5" thickBot="1" x14ac:dyDescent="0.25">
      <c r="A5" s="780"/>
      <c r="B5" s="803"/>
      <c r="C5" s="803"/>
      <c r="D5" s="803"/>
      <c r="E5" s="780"/>
      <c r="F5" s="780"/>
      <c r="G5" s="803"/>
    </row>
    <row r="6" spans="1:8" ht="13.5" thickBot="1" x14ac:dyDescent="0.25">
      <c r="A6" s="781"/>
      <c r="B6" s="803"/>
      <c r="C6" s="5" t="s">
        <v>6</v>
      </c>
      <c r="D6" s="6" t="s">
        <v>7</v>
      </c>
      <c r="E6" s="781"/>
      <c r="F6" s="781"/>
      <c r="G6" s="803"/>
    </row>
    <row r="7" spans="1:8" ht="18" customHeight="1" thickBot="1" x14ac:dyDescent="0.25">
      <c r="A7" s="789" t="s">
        <v>1552</v>
      </c>
      <c r="B7" s="790"/>
      <c r="C7" s="790"/>
      <c r="D7" s="791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6940</v>
      </c>
      <c r="D8" s="21">
        <v>7014</v>
      </c>
      <c r="E8" s="154">
        <f>D8-C8</f>
        <v>74</v>
      </c>
      <c r="F8" s="21">
        <v>15</v>
      </c>
      <c r="G8" s="22">
        <f>E8*F8</f>
        <v>1110</v>
      </c>
      <c r="H8" s="8"/>
    </row>
    <row r="9" spans="1:8" ht="64.5" thickBot="1" x14ac:dyDescent="0.25">
      <c r="A9" s="9" t="s">
        <v>9</v>
      </c>
      <c r="B9" s="21">
        <v>29993299</v>
      </c>
      <c r="C9" s="22">
        <v>2896</v>
      </c>
      <c r="D9" s="22">
        <v>2935</v>
      </c>
      <c r="E9" s="154">
        <f>D9-C9</f>
        <v>39</v>
      </c>
      <c r="F9" s="22">
        <v>60</v>
      </c>
      <c r="G9" s="22">
        <f>E9*F9</f>
        <v>2340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14221</v>
      </c>
      <c r="D10" s="21">
        <v>14402</v>
      </c>
      <c r="E10" s="154">
        <f>D10-C10</f>
        <v>181</v>
      </c>
      <c r="F10" s="21">
        <v>40</v>
      </c>
      <c r="G10" s="22">
        <f>E10*F10</f>
        <v>7240</v>
      </c>
    </row>
    <row r="11" spans="1:8" ht="15" customHeight="1" thickBot="1" x14ac:dyDescent="0.25">
      <c r="A11" s="11" t="s">
        <v>11</v>
      </c>
      <c r="B11" s="25">
        <v>29993506</v>
      </c>
      <c r="C11" s="21">
        <v>18743</v>
      </c>
      <c r="D11" s="21">
        <v>19018</v>
      </c>
      <c r="E11" s="154">
        <f>D11-C11</f>
        <v>275</v>
      </c>
      <c r="F11" s="21">
        <v>60</v>
      </c>
      <c r="G11" s="22">
        <f>E11*F11</f>
        <v>16500</v>
      </c>
    </row>
    <row r="12" spans="1:8" ht="18" customHeight="1" thickBot="1" x14ac:dyDescent="0.25">
      <c r="A12" s="514" t="s">
        <v>1553</v>
      </c>
      <c r="B12" s="515"/>
      <c r="C12" s="179"/>
      <c r="D12" s="179"/>
      <c r="E12" s="154"/>
      <c r="F12" s="186"/>
      <c r="G12" s="12">
        <f>SUM(G8:G11)</f>
        <v>27190</v>
      </c>
    </row>
    <row r="13" spans="1:8" ht="42.75" customHeight="1" thickBot="1" x14ac:dyDescent="0.25">
      <c r="A13" s="7" t="s">
        <v>8</v>
      </c>
      <c r="B13" s="21">
        <v>29993434</v>
      </c>
      <c r="C13" s="20">
        <v>6841</v>
      </c>
      <c r="D13" s="20">
        <v>6918</v>
      </c>
      <c r="E13" s="154">
        <f t="shared" ref="E13:E16" si="0">D13-C13</f>
        <v>77</v>
      </c>
      <c r="F13" s="21">
        <v>10</v>
      </c>
      <c r="G13" s="22">
        <f t="shared" ref="G13:G16" si="1">E13*F13</f>
        <v>770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4964</v>
      </c>
      <c r="D14" s="21">
        <v>5039</v>
      </c>
      <c r="E14" s="154">
        <f t="shared" si="0"/>
        <v>75</v>
      </c>
      <c r="F14" s="21">
        <v>15</v>
      </c>
      <c r="G14" s="22">
        <f t="shared" si="1"/>
        <v>1125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4169</v>
      </c>
      <c r="D15" s="21">
        <v>4246</v>
      </c>
      <c r="E15" s="154">
        <f t="shared" si="0"/>
        <v>77</v>
      </c>
      <c r="F15" s="21">
        <v>40</v>
      </c>
      <c r="G15" s="22">
        <f t="shared" si="1"/>
        <v>3080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7472</v>
      </c>
      <c r="D16" s="21">
        <v>7591</v>
      </c>
      <c r="E16" s="154">
        <f t="shared" si="0"/>
        <v>119</v>
      </c>
      <c r="F16" s="21">
        <v>30</v>
      </c>
      <c r="G16" s="22">
        <f t="shared" si="1"/>
        <v>3570</v>
      </c>
      <c r="H16" s="10"/>
    </row>
    <row r="17" spans="1:8" ht="18" customHeight="1" thickBot="1" x14ac:dyDescent="0.25">
      <c r="A17" s="796" t="s">
        <v>1554</v>
      </c>
      <c r="B17" s="797"/>
      <c r="C17" s="797"/>
      <c r="D17" s="800"/>
      <c r="E17" s="154"/>
      <c r="G17" s="16">
        <f>SUM(G13:G16)</f>
        <v>8545</v>
      </c>
    </row>
    <row r="18" spans="1:8" ht="39" customHeight="1" thickBot="1" x14ac:dyDescent="0.25">
      <c r="A18" s="7" t="s">
        <v>8</v>
      </c>
      <c r="B18" s="21">
        <v>29993452</v>
      </c>
      <c r="C18" s="21">
        <v>11657</v>
      </c>
      <c r="D18" s="21">
        <v>11797</v>
      </c>
      <c r="E18" s="154">
        <f t="shared" ref="E18:E21" si="2">D18-C18</f>
        <v>140</v>
      </c>
      <c r="F18" s="21">
        <v>10</v>
      </c>
      <c r="G18" s="22">
        <f t="shared" ref="G18:G21" si="3">E18*F18</f>
        <v>1400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3257</v>
      </c>
      <c r="D19" s="21">
        <v>3294</v>
      </c>
      <c r="E19" s="154">
        <f t="shared" si="2"/>
        <v>37</v>
      </c>
      <c r="F19" s="22">
        <v>15</v>
      </c>
      <c r="G19" s="22">
        <f t="shared" si="3"/>
        <v>555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10231</v>
      </c>
      <c r="D20" s="20">
        <v>10393</v>
      </c>
      <c r="E20" s="154">
        <f t="shared" si="2"/>
        <v>162</v>
      </c>
      <c r="F20" s="21">
        <v>40</v>
      </c>
      <c r="G20" s="22">
        <f t="shared" si="3"/>
        <v>6480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12492</v>
      </c>
      <c r="D21" s="22">
        <v>12677</v>
      </c>
      <c r="E21" s="154">
        <f t="shared" si="2"/>
        <v>185</v>
      </c>
      <c r="F21" s="21">
        <v>30</v>
      </c>
      <c r="G21" s="22">
        <f t="shared" si="3"/>
        <v>5550</v>
      </c>
      <c r="H21" s="10"/>
    </row>
    <row r="22" spans="1:8" ht="13.5" thickBot="1" x14ac:dyDescent="0.25">
      <c r="A22" s="795"/>
      <c r="B22" s="795"/>
      <c r="C22" s="795"/>
      <c r="D22" s="795"/>
      <c r="E22" s="795"/>
      <c r="F22" s="5" t="s">
        <v>16</v>
      </c>
      <c r="G22" s="16">
        <f>SUM(G18:G21)</f>
        <v>13985</v>
      </c>
    </row>
    <row r="23" spans="1:8" ht="13.5" thickBot="1" x14ac:dyDescent="0.25">
      <c r="C23" s="17"/>
      <c r="D23" s="17"/>
      <c r="F23" s="5" t="s">
        <v>17</v>
      </c>
      <c r="G23" s="347">
        <f>G22+G17+G12</f>
        <v>49720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2" t="s">
        <v>0</v>
      </c>
      <c r="B26" s="779" t="s">
        <v>1</v>
      </c>
      <c r="C26" s="782" t="s">
        <v>2</v>
      </c>
      <c r="D26" s="783"/>
      <c r="E26" s="779" t="s">
        <v>3</v>
      </c>
      <c r="F26" s="779" t="s">
        <v>4</v>
      </c>
      <c r="G26" s="779" t="s">
        <v>5</v>
      </c>
    </row>
    <row r="27" spans="1:8" ht="13.5" thickBot="1" x14ac:dyDescent="0.25">
      <c r="A27" s="793"/>
      <c r="B27" s="780"/>
      <c r="C27" s="784"/>
      <c r="D27" s="785"/>
      <c r="E27" s="780"/>
      <c r="F27" s="780"/>
      <c r="G27" s="780"/>
    </row>
    <row r="28" spans="1:8" ht="13.5" thickBot="1" x14ac:dyDescent="0.25">
      <c r="A28" s="794"/>
      <c r="B28" s="781"/>
      <c r="C28" s="5" t="s">
        <v>6</v>
      </c>
      <c r="D28" s="6" t="s">
        <v>7</v>
      </c>
      <c r="E28" s="781"/>
      <c r="F28" s="781"/>
      <c r="G28" s="781"/>
    </row>
    <row r="29" spans="1:8" ht="25.5" customHeight="1" thickBot="1" x14ac:dyDescent="0.25">
      <c r="A29" s="798"/>
      <c r="B29" s="799"/>
      <c r="C29" s="799"/>
      <c r="D29" s="799"/>
      <c r="E29" s="142"/>
      <c r="G29" s="19"/>
    </row>
    <row r="30" spans="1:8" ht="15" customHeight="1" thickBot="1" x14ac:dyDescent="0.25">
      <c r="A30" s="14" t="s">
        <v>18</v>
      </c>
      <c r="B30" s="14" t="s">
        <v>1453</v>
      </c>
      <c r="C30" s="20">
        <v>4028</v>
      </c>
      <c r="D30" s="20">
        <v>4108</v>
      </c>
      <c r="E30" s="21">
        <f>D30-C30</f>
        <v>80</v>
      </c>
      <c r="F30" s="14">
        <v>30</v>
      </c>
      <c r="G30" s="149">
        <f>E30*F30</f>
        <v>2400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3753</v>
      </c>
      <c r="D31" s="21">
        <v>3794</v>
      </c>
      <c r="E31" s="21">
        <f>D31-C31</f>
        <v>41</v>
      </c>
      <c r="F31" s="21">
        <v>30</v>
      </c>
      <c r="G31" s="22">
        <f>E31*F31</f>
        <v>1230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1454</v>
      </c>
      <c r="C33" s="25">
        <v>19210</v>
      </c>
      <c r="D33" s="25">
        <v>19326</v>
      </c>
      <c r="E33" s="21">
        <f>D33-C33</f>
        <v>116</v>
      </c>
      <c r="F33" s="21">
        <v>30</v>
      </c>
      <c r="G33" s="22">
        <f>E33*F33</f>
        <v>3480</v>
      </c>
      <c r="H33" s="10"/>
    </row>
    <row r="34" spans="1:8" ht="15" customHeight="1" thickBot="1" x14ac:dyDescent="0.25">
      <c r="A34" s="23" t="s">
        <v>21</v>
      </c>
      <c r="B34" s="14" t="s">
        <v>1455</v>
      </c>
      <c r="C34" s="158">
        <v>14099</v>
      </c>
      <c r="D34" s="158">
        <v>14295</v>
      </c>
      <c r="E34" s="21">
        <f>D34-C34</f>
        <v>196</v>
      </c>
      <c r="F34" s="21">
        <v>30</v>
      </c>
      <c r="G34" s="22">
        <f>E34*F34</f>
        <v>5880</v>
      </c>
      <c r="H34" s="10"/>
    </row>
    <row r="35" spans="1:8" ht="16.5" customHeight="1" thickBot="1" x14ac:dyDescent="0.25">
      <c r="A35" s="796" t="s">
        <v>22</v>
      </c>
      <c r="B35" s="797"/>
      <c r="C35" s="763"/>
      <c r="D35" s="185"/>
      <c r="E35" s="148"/>
      <c r="F35" s="5" t="s">
        <v>16</v>
      </c>
      <c r="G35" s="544">
        <f>SUM(G30:G34)</f>
        <v>12990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15029</v>
      </c>
      <c r="D36" s="22">
        <v>15176</v>
      </c>
      <c r="E36" s="22">
        <f t="shared" ref="E36:E39" si="4">D36-C36</f>
        <v>147</v>
      </c>
      <c r="F36" s="21">
        <v>15</v>
      </c>
      <c r="G36" s="22">
        <f t="shared" ref="G36:G39" si="5">E36*F36</f>
        <v>2205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2496</v>
      </c>
      <c r="D37" s="21">
        <v>2530</v>
      </c>
      <c r="E37" s="22">
        <f t="shared" si="4"/>
        <v>34</v>
      </c>
      <c r="F37" s="21">
        <v>60</v>
      </c>
      <c r="G37" s="22">
        <f t="shared" si="5"/>
        <v>2040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27638</v>
      </c>
      <c r="D38" s="20">
        <v>28015</v>
      </c>
      <c r="E38" s="22">
        <f t="shared" si="4"/>
        <v>377</v>
      </c>
      <c r="F38" s="21">
        <v>60</v>
      </c>
      <c r="G38" s="22">
        <f t="shared" si="5"/>
        <v>22620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22870</v>
      </c>
      <c r="D39" s="22">
        <v>23187</v>
      </c>
      <c r="E39" s="22">
        <f t="shared" si="4"/>
        <v>317</v>
      </c>
      <c r="F39" s="21">
        <v>80</v>
      </c>
      <c r="G39" s="22">
        <f t="shared" si="5"/>
        <v>25360</v>
      </c>
      <c r="H39" s="10"/>
    </row>
    <row r="40" spans="1:8" ht="13.5" thickBot="1" x14ac:dyDescent="0.25">
      <c r="A40" s="15"/>
      <c r="B40" s="15"/>
      <c r="C40" s="768"/>
      <c r="D40" s="15"/>
      <c r="E40" s="29"/>
      <c r="F40" s="5" t="s">
        <v>16</v>
      </c>
      <c r="G40" s="194">
        <f>SUM(G36:G39)</f>
        <v>52225</v>
      </c>
    </row>
    <row r="41" spans="1:8" ht="13.5" thickBot="1" x14ac:dyDescent="0.25"/>
    <row r="42" spans="1:8" x14ac:dyDescent="0.2">
      <c r="A42" s="792" t="s">
        <v>0</v>
      </c>
      <c r="B42" s="779" t="s">
        <v>1</v>
      </c>
      <c r="C42" s="782" t="s">
        <v>2</v>
      </c>
      <c r="D42" s="783"/>
      <c r="E42" s="779" t="s">
        <v>3</v>
      </c>
      <c r="F42" s="779" t="s">
        <v>4</v>
      </c>
      <c r="G42" s="779" t="s">
        <v>5</v>
      </c>
    </row>
    <row r="43" spans="1:8" ht="13.5" thickBot="1" x14ac:dyDescent="0.25">
      <c r="A43" s="793"/>
      <c r="B43" s="780"/>
      <c r="C43" s="784"/>
      <c r="D43" s="785"/>
      <c r="E43" s="780"/>
      <c r="F43" s="780"/>
      <c r="G43" s="780"/>
    </row>
    <row r="44" spans="1:8" ht="13.5" thickBot="1" x14ac:dyDescent="0.25">
      <c r="A44" s="794"/>
      <c r="B44" s="781"/>
      <c r="C44" s="5" t="s">
        <v>6</v>
      </c>
      <c r="D44" s="6" t="s">
        <v>7</v>
      </c>
      <c r="E44" s="781"/>
      <c r="F44" s="781"/>
      <c r="G44" s="781"/>
    </row>
    <row r="45" spans="1:8" ht="15" customHeight="1" thickBot="1" x14ac:dyDescent="0.25">
      <c r="A45" s="786" t="s">
        <v>1555</v>
      </c>
      <c r="B45" s="14" t="s">
        <v>1456</v>
      </c>
      <c r="C45" s="20">
        <v>12303</v>
      </c>
      <c r="D45" s="20">
        <v>12406</v>
      </c>
      <c r="E45" s="21">
        <f t="shared" ref="E45:E47" si="6">D45-C45</f>
        <v>103</v>
      </c>
      <c r="F45" s="20">
        <v>40</v>
      </c>
      <c r="G45" s="22">
        <f t="shared" ref="G45:G47" si="7">E45*F45</f>
        <v>4120</v>
      </c>
      <c r="H45" s="10"/>
    </row>
    <row r="46" spans="1:8" ht="15" customHeight="1" thickBot="1" x14ac:dyDescent="0.25">
      <c r="A46" s="787"/>
      <c r="B46" s="14" t="s">
        <v>1457</v>
      </c>
      <c r="C46" s="20">
        <v>7149</v>
      </c>
      <c r="D46" s="20">
        <v>7275</v>
      </c>
      <c r="E46" s="21">
        <f t="shared" si="6"/>
        <v>126</v>
      </c>
      <c r="F46" s="20">
        <v>20</v>
      </c>
      <c r="G46" s="22">
        <f t="shared" si="7"/>
        <v>2520</v>
      </c>
      <c r="H46" s="10"/>
    </row>
    <row r="47" spans="1:8" ht="15" customHeight="1" thickBot="1" x14ac:dyDescent="0.25">
      <c r="A47" s="788"/>
      <c r="B47" s="14" t="s">
        <v>1458</v>
      </c>
      <c r="C47" s="20">
        <v>1406</v>
      </c>
      <c r="D47" s="20">
        <v>1423</v>
      </c>
      <c r="E47" s="21">
        <f t="shared" si="6"/>
        <v>17</v>
      </c>
      <c r="F47" s="20">
        <v>80</v>
      </c>
      <c r="G47" s="22">
        <f t="shared" si="7"/>
        <v>1360</v>
      </c>
      <c r="H47" s="10"/>
    </row>
    <row r="48" spans="1:8" ht="15" customHeight="1" thickBot="1" x14ac:dyDescent="0.25">
      <c r="A48" s="777" t="s">
        <v>1548</v>
      </c>
      <c r="B48" s="499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78"/>
      <c r="B49" s="508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9" t="s">
        <v>16</v>
      </c>
      <c r="G50" s="545">
        <f>SUM(G45:G49)</f>
        <v>8000</v>
      </c>
    </row>
    <row r="51" spans="1:7" ht="15" customHeight="1" x14ac:dyDescent="0.2">
      <c r="A51" s="31"/>
      <c r="B51" s="32"/>
      <c r="C51" s="32"/>
      <c r="D51" s="32"/>
      <c r="E51" s="32"/>
      <c r="F51" s="507"/>
      <c r="G51" s="138"/>
    </row>
    <row r="52" spans="1:7" ht="15" customHeight="1" x14ac:dyDescent="0.2">
      <c r="A52" s="363" t="s">
        <v>956</v>
      </c>
      <c r="B52" s="364">
        <f>G23+G35+G40+G50</f>
        <v>122935</v>
      </c>
      <c r="C52" s="32"/>
      <c r="D52" s="32"/>
      <c r="E52" s="32"/>
      <c r="F52" s="491"/>
      <c r="G52" s="138"/>
    </row>
    <row r="53" spans="1:7" ht="21.75" customHeight="1" x14ac:dyDescent="0.2">
      <c r="A53" s="253" t="s">
        <v>1346</v>
      </c>
      <c r="B53" s="365">
        <f>SUM(G10:G11)+SUM(G15:G16)+SUM(G20:G21)+SUM(G38:G39)</f>
        <v>90400</v>
      </c>
      <c r="D53" s="354"/>
      <c r="E53" s="354"/>
      <c r="F53" s="491"/>
    </row>
    <row r="54" spans="1:7" ht="21.75" customHeight="1" x14ac:dyDescent="0.2">
      <c r="A54" s="253" t="s">
        <v>1420</v>
      </c>
      <c r="B54" s="365">
        <f>G50</f>
        <v>8000</v>
      </c>
      <c r="D54" s="17"/>
      <c r="G54" s="18"/>
    </row>
    <row r="55" spans="1:7" ht="21.75" customHeight="1" x14ac:dyDescent="0.2">
      <c r="A55" s="253" t="s">
        <v>1503</v>
      </c>
      <c r="B55" s="365">
        <f>G8+G9+G13+G14+G18+G19+G35+G36+G37</f>
        <v>24535</v>
      </c>
      <c r="D55" s="17"/>
      <c r="G55" s="18"/>
    </row>
    <row r="57" spans="1:7" x14ac:dyDescent="0.2">
      <c r="B57" t="s">
        <v>1365</v>
      </c>
    </row>
    <row r="59" spans="1:7" x14ac:dyDescent="0.2">
      <c r="B59" t="s">
        <v>1347</v>
      </c>
    </row>
  </sheetData>
  <customSheetViews>
    <customSheetView guid="{59BB3A05-2517-4212-B4B0-766CE27362F6}" scale="120" showPageBreaks="1" fitToPage="1" printArea="1" view="pageBreakPreview">
      <selection activeCell="A12" sqref="A12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4">
      <selection activeCell="G45" sqref="G4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I17" sqref="I17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5">
      <c r="C1" s="741" t="s">
        <v>1047</v>
      </c>
      <c r="F1" s="738" t="s">
        <v>2028</v>
      </c>
    </row>
    <row r="2" spans="1:8" s="106" customFormat="1" ht="20.25" customHeight="1" x14ac:dyDescent="0.25">
      <c r="A2" s="742" t="s">
        <v>71</v>
      </c>
      <c r="B2" s="242"/>
      <c r="C2" s="242"/>
      <c r="D2" s="743">
        <v>45040</v>
      </c>
      <c r="E2" s="743">
        <v>45068</v>
      </c>
      <c r="F2" s="740"/>
    </row>
    <row r="3" spans="1:8" ht="45.75" customHeight="1" x14ac:dyDescent="0.2">
      <c r="A3" s="739" t="s">
        <v>480</v>
      </c>
      <c r="B3" s="739" t="s">
        <v>481</v>
      </c>
      <c r="C3" s="739" t="s">
        <v>1</v>
      </c>
      <c r="D3" s="739" t="s">
        <v>2011</v>
      </c>
      <c r="E3" s="739" t="s">
        <v>2</v>
      </c>
      <c r="F3" s="744" t="s">
        <v>482</v>
      </c>
      <c r="G3" s="736"/>
      <c r="H3" s="734"/>
    </row>
    <row r="4" spans="1:8" ht="24" customHeight="1" x14ac:dyDescent="0.2">
      <c r="A4" s="50" t="s">
        <v>1618</v>
      </c>
      <c r="B4" s="481" t="s">
        <v>2003</v>
      </c>
      <c r="C4" s="245" t="s">
        <v>1619</v>
      </c>
      <c r="D4" s="191">
        <v>900</v>
      </c>
      <c r="E4" s="191">
        <v>923</v>
      </c>
      <c r="F4" s="552">
        <f t="shared" ref="F4" si="0">E4-D4</f>
        <v>23</v>
      </c>
      <c r="G4" s="735"/>
      <c r="H4" s="511"/>
    </row>
    <row r="5" spans="1:8" ht="21.75" customHeight="1" x14ac:dyDescent="0.2">
      <c r="A5" s="478"/>
      <c r="B5" s="668" t="s">
        <v>1478</v>
      </c>
      <c r="C5" s="300">
        <f>'Общ. счетчики'!G36</f>
        <v>2205</v>
      </c>
      <c r="D5" s="478"/>
      <c r="E5" s="478"/>
      <c r="F5" s="480">
        <f>F4</f>
        <v>23</v>
      </c>
      <c r="G5" s="474"/>
    </row>
    <row r="6" spans="1:8" ht="23.25" customHeight="1" x14ac:dyDescent="0.25">
      <c r="A6" s="745" t="s">
        <v>28</v>
      </c>
      <c r="B6" s="35"/>
      <c r="C6" s="576"/>
      <c r="D6" s="35"/>
      <c r="E6" s="35"/>
      <c r="F6" s="576"/>
    </row>
    <row r="7" spans="1:8" s="106" customFormat="1" ht="25.5" customHeight="1" x14ac:dyDescent="0.2">
      <c r="A7" s="50" t="s">
        <v>1361</v>
      </c>
      <c r="B7" s="770" t="s">
        <v>2031</v>
      </c>
      <c r="C7" s="727" t="s">
        <v>1966</v>
      </c>
      <c r="D7" s="580">
        <v>10326</v>
      </c>
      <c r="E7" s="580">
        <v>10326</v>
      </c>
      <c r="F7" s="552">
        <f>E7-D7</f>
        <v>0</v>
      </c>
      <c r="G7" s="277"/>
    </row>
    <row r="8" spans="1:8" s="106" customFormat="1" ht="25.5" customHeight="1" x14ac:dyDescent="0.2">
      <c r="A8" s="50" t="s">
        <v>1615</v>
      </c>
      <c r="B8" s="481" t="s">
        <v>2002</v>
      </c>
      <c r="C8" s="727" t="s">
        <v>1614</v>
      </c>
      <c r="D8" s="552">
        <v>755</v>
      </c>
      <c r="E8" s="552">
        <v>775</v>
      </c>
      <c r="F8" s="552">
        <f t="shared" ref="F8:F9" si="1">E8-D8</f>
        <v>20</v>
      </c>
      <c r="G8" s="277"/>
    </row>
    <row r="9" spans="1:8" s="106" customFormat="1" ht="25.5" customHeight="1" x14ac:dyDescent="0.2">
      <c r="A9" s="667" t="s">
        <v>1961</v>
      </c>
      <c r="B9" s="728" t="s">
        <v>1960</v>
      </c>
      <c r="C9" s="727" t="s">
        <v>1963</v>
      </c>
      <c r="D9" s="552">
        <v>1520</v>
      </c>
      <c r="E9" s="552">
        <v>1588</v>
      </c>
      <c r="F9" s="552">
        <f t="shared" si="1"/>
        <v>68</v>
      </c>
      <c r="G9" s="277"/>
    </row>
    <row r="10" spans="1:8" s="106" customFormat="1" ht="18" customHeight="1" x14ac:dyDescent="0.2">
      <c r="A10" s="50"/>
      <c r="B10" s="299" t="s">
        <v>1478</v>
      </c>
      <c r="C10" s="300">
        <f>'Общ. счетчики'!G8+'Общ. счетчики'!G9</f>
        <v>3450</v>
      </c>
      <c r="D10" s="191"/>
      <c r="E10" s="191"/>
      <c r="F10" s="480">
        <f>F7+F8</f>
        <v>20</v>
      </c>
      <c r="G10" s="107"/>
    </row>
    <row r="11" spans="1:8" s="106" customFormat="1" ht="28.5" customHeight="1" x14ac:dyDescent="0.2">
      <c r="A11" s="50" t="s">
        <v>53</v>
      </c>
      <c r="B11" s="728" t="s">
        <v>1473</v>
      </c>
      <c r="C11" s="727" t="s">
        <v>484</v>
      </c>
      <c r="D11" s="552">
        <v>26550</v>
      </c>
      <c r="E11" s="552">
        <v>26650</v>
      </c>
      <c r="F11" s="552">
        <f t="shared" ref="F11:F13" si="2">E11-D11</f>
        <v>100</v>
      </c>
      <c r="G11" s="737"/>
    </row>
    <row r="12" spans="1:8" s="106" customFormat="1" ht="28.5" customHeight="1" x14ac:dyDescent="0.2">
      <c r="A12" s="50" t="s">
        <v>1043</v>
      </c>
      <c r="B12" s="728" t="s">
        <v>1685</v>
      </c>
      <c r="C12" s="727" t="s">
        <v>1044</v>
      </c>
      <c r="D12" s="552">
        <v>16307</v>
      </c>
      <c r="E12" s="552">
        <v>16362</v>
      </c>
      <c r="F12" s="552">
        <f t="shared" si="2"/>
        <v>55</v>
      </c>
      <c r="G12" s="443"/>
    </row>
    <row r="13" spans="1:8" s="106" customFormat="1" ht="33" customHeight="1" x14ac:dyDescent="0.2">
      <c r="A13" s="50" t="s">
        <v>2026</v>
      </c>
      <c r="B13" s="770" t="s">
        <v>2032</v>
      </c>
      <c r="C13" s="552" t="s">
        <v>485</v>
      </c>
      <c r="D13" s="552">
        <v>24624</v>
      </c>
      <c r="E13" s="552">
        <v>24651</v>
      </c>
      <c r="F13" s="552">
        <f t="shared" si="2"/>
        <v>27</v>
      </c>
      <c r="G13" s="220"/>
    </row>
    <row r="14" spans="1:8" s="106" customFormat="1" ht="18" customHeight="1" x14ac:dyDescent="0.2">
      <c r="A14" s="50"/>
      <c r="B14" s="248" t="s">
        <v>1478</v>
      </c>
      <c r="C14" s="301">
        <f>'Общ. счетчики'!G13+'Общ. счетчики'!G14</f>
        <v>1895</v>
      </c>
      <c r="D14" s="191"/>
      <c r="E14" s="191"/>
      <c r="F14" s="747">
        <f>F11+F12+F13</f>
        <v>182</v>
      </c>
      <c r="G14" s="220"/>
    </row>
    <row r="15" spans="1:8" s="688" customFormat="1" ht="29.25" customHeight="1" x14ac:dyDescent="0.2">
      <c r="A15" s="729" t="s">
        <v>1391</v>
      </c>
      <c r="B15" s="729" t="s">
        <v>1475</v>
      </c>
      <c r="C15" s="589">
        <v>32222217</v>
      </c>
      <c r="D15" s="580">
        <v>1384</v>
      </c>
      <c r="E15" s="580">
        <v>1384</v>
      </c>
      <c r="F15" s="552">
        <f t="shared" ref="F15:F21" si="3">E15-D15</f>
        <v>0</v>
      </c>
      <c r="G15" s="730"/>
    </row>
    <row r="16" spans="1:8" s="688" customFormat="1" ht="27" customHeight="1" x14ac:dyDescent="0.2">
      <c r="A16" s="729" t="s">
        <v>1351</v>
      </c>
      <c r="B16" s="729" t="s">
        <v>1970</v>
      </c>
      <c r="C16" s="731" t="s">
        <v>1356</v>
      </c>
      <c r="D16" s="552">
        <v>8102</v>
      </c>
      <c r="E16" s="552">
        <v>8102</v>
      </c>
      <c r="F16" s="552">
        <f t="shared" si="3"/>
        <v>0</v>
      </c>
      <c r="G16" s="774" t="s">
        <v>2035</v>
      </c>
    </row>
    <row r="17" spans="1:7" s="688" customFormat="1" ht="27.75" customHeight="1" x14ac:dyDescent="0.2">
      <c r="A17" s="729" t="s">
        <v>1367</v>
      </c>
      <c r="B17" s="729" t="s">
        <v>1476</v>
      </c>
      <c r="C17" s="589">
        <v>17784290</v>
      </c>
      <c r="D17" s="552">
        <v>26703</v>
      </c>
      <c r="E17" s="552">
        <v>27107</v>
      </c>
      <c r="F17" s="552">
        <f t="shared" si="3"/>
        <v>404</v>
      </c>
    </row>
    <row r="18" spans="1:7" s="688" customFormat="1" ht="27" customHeight="1" x14ac:dyDescent="0.2">
      <c r="A18" s="729" t="s">
        <v>1368</v>
      </c>
      <c r="B18" s="729" t="s">
        <v>2030</v>
      </c>
      <c r="C18" s="589">
        <v>17786166</v>
      </c>
      <c r="D18" s="552">
        <v>1417</v>
      </c>
      <c r="E18" s="552">
        <v>1731</v>
      </c>
      <c r="F18" s="552">
        <f t="shared" si="3"/>
        <v>314</v>
      </c>
    </row>
    <row r="19" spans="1:7" s="297" customFormat="1" ht="27.75" customHeight="1" x14ac:dyDescent="0.2">
      <c r="A19" s="728" t="s">
        <v>67</v>
      </c>
      <c r="B19" s="729" t="s">
        <v>1447</v>
      </c>
      <c r="C19" s="552" t="s">
        <v>486</v>
      </c>
      <c r="D19" s="552">
        <v>19932</v>
      </c>
      <c r="E19" s="552">
        <v>20003</v>
      </c>
      <c r="F19" s="552">
        <f t="shared" si="3"/>
        <v>71</v>
      </c>
      <c r="G19" s="732"/>
    </row>
    <row r="20" spans="1:7" s="297" customFormat="1" ht="27.75" customHeight="1" x14ac:dyDescent="0.2">
      <c r="A20" s="728" t="s">
        <v>1354</v>
      </c>
      <c r="B20" s="729" t="s">
        <v>1477</v>
      </c>
      <c r="C20" s="552" t="s">
        <v>1355</v>
      </c>
      <c r="D20" s="552">
        <v>40614</v>
      </c>
      <c r="E20" s="552">
        <v>40886</v>
      </c>
      <c r="F20" s="552">
        <f t="shared" si="3"/>
        <v>272</v>
      </c>
      <c r="G20" s="733"/>
    </row>
    <row r="21" spans="1:7" s="297" customFormat="1" ht="27.75" customHeight="1" x14ac:dyDescent="0.2">
      <c r="A21" s="728" t="s">
        <v>1616</v>
      </c>
      <c r="B21" s="481" t="s">
        <v>2002</v>
      </c>
      <c r="C21" s="552" t="s">
        <v>1617</v>
      </c>
      <c r="D21" s="552">
        <v>632</v>
      </c>
      <c r="E21" s="552">
        <v>646</v>
      </c>
      <c r="F21" s="552">
        <f t="shared" si="3"/>
        <v>14</v>
      </c>
      <c r="G21" s="733"/>
    </row>
    <row r="22" spans="1:7" ht="16.5" customHeight="1" x14ac:dyDescent="0.2">
      <c r="A22" s="478"/>
      <c r="B22" s="668" t="s">
        <v>1478</v>
      </c>
      <c r="C22" s="479">
        <f>'Общ. счетчики'!G18+'Общ. счетчики'!G19</f>
        <v>1955</v>
      </c>
      <c r="D22" s="478"/>
      <c r="E22" s="478"/>
      <c r="F22" s="480">
        <f>SUM(F15:F21)</f>
        <v>1075</v>
      </c>
      <c r="G22" s="474"/>
    </row>
    <row r="23" spans="1:7" ht="18" customHeight="1" x14ac:dyDescent="0.25">
      <c r="A23" s="746" t="s">
        <v>1042</v>
      </c>
      <c r="B23" s="257"/>
      <c r="C23" s="191"/>
      <c r="D23" s="191"/>
      <c r="E23" s="191"/>
      <c r="F23" s="191"/>
      <c r="G23" s="31"/>
    </row>
    <row r="24" spans="1:7" ht="38.25" customHeight="1" x14ac:dyDescent="0.2">
      <c r="A24" s="50" t="s">
        <v>1637</v>
      </c>
      <c r="B24" s="748" t="s">
        <v>2008</v>
      </c>
      <c r="C24" s="552">
        <v>11323464</v>
      </c>
      <c r="D24" s="552">
        <v>26753</v>
      </c>
      <c r="E24" s="552">
        <v>26753</v>
      </c>
      <c r="F24" s="563">
        <f>E24-D24</f>
        <v>0</v>
      </c>
      <c r="G24" s="31"/>
    </row>
    <row r="25" spans="1:7" ht="21" customHeight="1" x14ac:dyDescent="0.2">
      <c r="A25" s="667" t="s">
        <v>2013</v>
      </c>
      <c r="B25" s="748" t="s">
        <v>2009</v>
      </c>
      <c r="C25" s="552" t="s">
        <v>1380</v>
      </c>
      <c r="D25" s="552">
        <v>75017</v>
      </c>
      <c r="E25" s="552">
        <v>75643</v>
      </c>
      <c r="F25" s="749">
        <f>E25-D25</f>
        <v>626</v>
      </c>
    </row>
    <row r="26" spans="1:7" ht="21" customHeight="1" x14ac:dyDescent="0.2">
      <c r="A26" s="667" t="s">
        <v>2013</v>
      </c>
      <c r="B26" s="748" t="s">
        <v>2010</v>
      </c>
      <c r="C26" s="552" t="s">
        <v>1955</v>
      </c>
      <c r="D26" s="552">
        <v>15099</v>
      </c>
      <c r="E26" s="552">
        <v>15787</v>
      </c>
      <c r="F26" s="563">
        <f>E26-D26</f>
        <v>688</v>
      </c>
    </row>
    <row r="27" spans="1:7" x14ac:dyDescent="0.2">
      <c r="A27" s="751" t="s">
        <v>2012</v>
      </c>
      <c r="B27" s="752"/>
      <c r="C27" s="752"/>
      <c r="D27" s="752"/>
      <c r="E27" s="753"/>
      <c r="F27" s="754">
        <f>F26+F25+F24+F22+F14+F10+F5</f>
        <v>2614</v>
      </c>
    </row>
  </sheetData>
  <customSheetViews>
    <customSheetView guid="{59BB3A05-2517-4212-B4B0-766CE27362F6}" showPageBreaks="1" state="hidden" topLeftCell="A10">
      <selection activeCell="I17" sqref="I17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H8" sqref="H8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9" sqref="C9"/>
    </sheetView>
  </sheetViews>
  <sheetFormatPr defaultColWidth="9.140625" defaultRowHeight="12.75" x14ac:dyDescent="0.2"/>
  <cols>
    <col min="1" max="1" width="7.28515625" style="267" customWidth="1"/>
    <col min="2" max="2" width="33.85546875" style="267" customWidth="1"/>
    <col min="3" max="3" width="15.42578125" style="267" customWidth="1"/>
    <col min="4" max="4" width="12.42578125" style="267" customWidth="1"/>
    <col min="5" max="5" width="16" style="677" customWidth="1"/>
    <col min="6" max="6" width="19.140625" style="267" customWidth="1"/>
    <col min="7" max="7" width="16.7109375" style="677" customWidth="1"/>
    <col min="8" max="16384" width="9.140625" style="267"/>
  </cols>
  <sheetData>
    <row r="2" spans="1:7" ht="21" x14ac:dyDescent="0.2">
      <c r="A2" s="877" t="s">
        <v>2033</v>
      </c>
      <c r="B2" s="877"/>
      <c r="C2" s="877"/>
      <c r="D2" s="877"/>
    </row>
    <row r="4" spans="1:7" ht="18.75" x14ac:dyDescent="0.3">
      <c r="A4" s="268" t="s">
        <v>1976</v>
      </c>
    </row>
    <row r="5" spans="1:7" ht="13.5" thickBot="1" x14ac:dyDescent="0.25"/>
    <row r="6" spans="1:7" ht="16.5" thickBot="1" x14ac:dyDescent="0.3">
      <c r="A6" s="273" t="s">
        <v>23</v>
      </c>
      <c r="B6" s="274" t="s">
        <v>1336</v>
      </c>
      <c r="C6" s="281" t="s">
        <v>1339</v>
      </c>
      <c r="D6" s="274" t="s">
        <v>1337</v>
      </c>
      <c r="E6" s="281" t="s">
        <v>1974</v>
      </c>
      <c r="F6" s="675" t="s">
        <v>1975</v>
      </c>
      <c r="G6" s="682" t="s">
        <v>1020</v>
      </c>
    </row>
    <row r="7" spans="1:7" ht="15.75" x14ac:dyDescent="0.25">
      <c r="A7" s="270">
        <v>1</v>
      </c>
      <c r="B7" s="270" t="s">
        <v>1973</v>
      </c>
      <c r="C7" s="271">
        <f>'Общ. счетчики'!G50-C8</f>
        <v>5586.7</v>
      </c>
      <c r="D7" s="272">
        <v>5.05</v>
      </c>
      <c r="E7" s="679">
        <v>309</v>
      </c>
      <c r="F7" s="680">
        <f>C7/E7</f>
        <v>18.079935275080906</v>
      </c>
      <c r="G7" s="683">
        <f>F7*D7</f>
        <v>91.303673139158576</v>
      </c>
    </row>
    <row r="8" spans="1:7" ht="15.75" x14ac:dyDescent="0.25">
      <c r="A8" s="278">
        <v>2</v>
      </c>
      <c r="B8" s="278" t="s">
        <v>1965</v>
      </c>
      <c r="C8" s="719">
        <v>2413.3000000000002</v>
      </c>
      <c r="D8" s="272">
        <v>5.05</v>
      </c>
      <c r="E8" s="679"/>
      <c r="F8" s="680"/>
      <c r="G8" s="683"/>
    </row>
    <row r="9" spans="1:7" ht="15.75" x14ac:dyDescent="0.25">
      <c r="A9" s="278">
        <v>3</v>
      </c>
      <c r="B9" s="278" t="s">
        <v>1340</v>
      </c>
      <c r="C9" s="279">
        <v>2</v>
      </c>
      <c r="D9" s="280">
        <v>32.520000000000003</v>
      </c>
      <c r="E9" s="679">
        <v>309</v>
      </c>
      <c r="F9" s="684">
        <f t="shared" ref="F9:F11" si="0">C9/E9</f>
        <v>6.4724919093851136E-3</v>
      </c>
      <c r="G9" s="683">
        <f t="shared" ref="G9:G11" si="1">F9*D9</f>
        <v>0.21048543689320393</v>
      </c>
    </row>
    <row r="10" spans="1:7" ht="15.75" x14ac:dyDescent="0.25">
      <c r="A10" s="278">
        <v>4</v>
      </c>
      <c r="B10" s="278" t="s">
        <v>1341</v>
      </c>
      <c r="C10" s="279">
        <v>0</v>
      </c>
      <c r="D10" s="717">
        <f>0.051*D12+D9</f>
        <v>182.68950000000001</v>
      </c>
      <c r="E10" s="679"/>
      <c r="F10" s="685"/>
      <c r="G10" s="683"/>
    </row>
    <row r="11" spans="1:7" ht="15.75" x14ac:dyDescent="0.25">
      <c r="A11" s="278">
        <v>5</v>
      </c>
      <c r="B11" s="278" t="s">
        <v>1342</v>
      </c>
      <c r="C11" s="279">
        <f>C9+C10</f>
        <v>2</v>
      </c>
      <c r="D11" s="280">
        <v>37.6</v>
      </c>
      <c r="E11" s="679">
        <v>309</v>
      </c>
      <c r="F11" s="684">
        <f t="shared" si="0"/>
        <v>6.4724919093851136E-3</v>
      </c>
      <c r="G11" s="683">
        <f t="shared" si="1"/>
        <v>0.24336569579288028</v>
      </c>
    </row>
    <row r="12" spans="1:7" ht="15.75" x14ac:dyDescent="0.25">
      <c r="A12" s="278">
        <v>6</v>
      </c>
      <c r="B12" s="278" t="s">
        <v>1395</v>
      </c>
      <c r="C12" s="280">
        <v>0</v>
      </c>
      <c r="D12" s="717">
        <v>2944.5</v>
      </c>
      <c r="E12" s="676"/>
      <c r="F12" s="681"/>
      <c r="G12" s="678"/>
    </row>
    <row r="13" spans="1:7" ht="15.75" x14ac:dyDescent="0.25">
      <c r="A13" s="278">
        <v>7</v>
      </c>
      <c r="B13" s="278" t="s">
        <v>1611</v>
      </c>
      <c r="C13" s="280">
        <f>'[2]Расчет платы на отопление и ГВС'!$F$17</f>
        <v>0</v>
      </c>
      <c r="D13" s="280">
        <v>5.05</v>
      </c>
      <c r="E13" s="676"/>
      <c r="F13" s="681"/>
      <c r="G13" s="678"/>
    </row>
    <row r="14" spans="1:7" ht="17.25" customHeight="1" x14ac:dyDescent="0.3">
      <c r="A14" s="269"/>
      <c r="B14" s="269"/>
      <c r="C14" s="269"/>
      <c r="D14" s="269"/>
      <c r="G14" s="686"/>
    </row>
  </sheetData>
  <customSheetViews>
    <customSheetView guid="{59BB3A05-2517-4212-B4B0-766CE27362F6}">
      <selection activeCell="C9" sqref="C9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7.140625" style="358" customWidth="1"/>
    <col min="9" max="9" width="9.140625" style="358"/>
    <col min="10" max="10" width="11.5703125" style="358" bestFit="1" customWidth="1"/>
    <col min="11" max="11" width="9.5703125" style="358" bestFit="1" customWidth="1"/>
    <col min="12" max="12" width="11.5703125" style="358" bestFit="1" customWidth="1"/>
    <col min="13" max="13" width="9.140625" style="358"/>
    <col min="14" max="14" width="11.5703125" style="358" bestFit="1" customWidth="1"/>
    <col min="15" max="16384" width="9.140625" style="358"/>
  </cols>
  <sheetData>
    <row r="1" spans="1:12" ht="33" customHeight="1" x14ac:dyDescent="0.2">
      <c r="A1" s="885" t="s">
        <v>1533</v>
      </c>
      <c r="B1" s="885"/>
      <c r="C1" s="885"/>
      <c r="D1" s="885"/>
      <c r="E1" s="885"/>
      <c r="F1" s="885"/>
      <c r="G1" s="885"/>
      <c r="H1" s="885"/>
    </row>
    <row r="2" spans="1:12" ht="18" customHeight="1" x14ac:dyDescent="0.2"/>
    <row r="3" spans="1:12" ht="65.2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1460</v>
      </c>
      <c r="G3" s="371" t="s">
        <v>1461</v>
      </c>
      <c r="H3" s="371" t="s">
        <v>1462</v>
      </c>
    </row>
    <row r="4" spans="1:12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5.0000000000000001E-3</v>
      </c>
      <c r="G4" s="440">
        <f>E4*F4</f>
        <v>19.42049999999999</v>
      </c>
      <c r="H4" s="455">
        <f>G4/C4</f>
        <v>1.1193436273407909E-3</v>
      </c>
      <c r="K4" s="529"/>
      <c r="L4" s="527"/>
    </row>
    <row r="5" spans="1:12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5.0000000000000001E-3</v>
      </c>
      <c r="G5" s="440">
        <f>E5*F5</f>
        <v>16.942499999999981</v>
      </c>
      <c r="H5" s="455">
        <f>G5/C5</f>
        <v>1.0285074273503742E-3</v>
      </c>
      <c r="L5" s="527"/>
    </row>
    <row r="6" spans="1:12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5.0000000000000001E-3</v>
      </c>
      <c r="G6" s="440">
        <f>E6*F6</f>
        <v>1.0095000000000027</v>
      </c>
      <c r="H6" s="455">
        <f t="shared" ref="H6:H9" si="1">G6/C6</f>
        <v>1.6087649402390483E-4</v>
      </c>
      <c r="K6" s="529"/>
      <c r="L6" s="527"/>
    </row>
    <row r="7" spans="1:12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5.0000000000000001E-3</v>
      </c>
      <c r="G7" s="440">
        <f t="shared" ref="G7:G8" si="2">E7*F7</f>
        <v>0.93950000000000045</v>
      </c>
      <c r="H7" s="455">
        <f t="shared" si="1"/>
        <v>7.692622615246053E-4</v>
      </c>
      <c r="K7" s="529"/>
      <c r="L7" s="527"/>
    </row>
    <row r="8" spans="1:12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5.0000000000000001E-3</v>
      </c>
      <c r="G8" s="440">
        <f t="shared" si="2"/>
        <v>2.2499999999999999E-2</v>
      </c>
      <c r="H8" s="455">
        <f t="shared" si="1"/>
        <v>1.7259895673519485E-5</v>
      </c>
      <c r="K8" s="529"/>
      <c r="L8" s="527"/>
    </row>
    <row r="9" spans="1:12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5.0000000000000001E-3</v>
      </c>
      <c r="G9" s="440">
        <f>E9*F9</f>
        <v>0.15065000000000056</v>
      </c>
      <c r="H9" s="455">
        <f t="shared" si="1"/>
        <v>8.7955394675385669E-5</v>
      </c>
      <c r="K9" s="529"/>
      <c r="L9" s="527"/>
    </row>
    <row r="10" spans="1:12" ht="33" customHeight="1" x14ac:dyDescent="0.2">
      <c r="A10" s="371" t="s">
        <v>1427</v>
      </c>
      <c r="B10" s="371">
        <f>64.6+236.9</f>
        <v>301.5</v>
      </c>
      <c r="C10" s="371"/>
      <c r="D10" s="371"/>
      <c r="E10" s="371"/>
      <c r="F10" s="371"/>
      <c r="G10" s="440"/>
      <c r="H10" s="371"/>
    </row>
    <row r="11" spans="1:12" ht="33" customHeight="1" x14ac:dyDescent="0.2">
      <c r="A11" s="358" t="s">
        <v>1423</v>
      </c>
      <c r="B11" s="358">
        <f>SUM(B4:B10)</f>
        <v>65706.699999999983</v>
      </c>
      <c r="C11" s="358">
        <f t="shared" ref="C11:D11" si="3">SUM(C4:C9)</f>
        <v>44335.500000000007</v>
      </c>
      <c r="D11" s="457">
        <f t="shared" si="3"/>
        <v>13372.67</v>
      </c>
      <c r="E11" s="358">
        <f>SUM(E4:E9)</f>
        <v>7697.0299999999943</v>
      </c>
      <c r="F11" s="358">
        <v>5.0000000000000001E-3</v>
      </c>
      <c r="G11" s="441">
        <f>SUM(G4:G9)</f>
        <v>38.485149999999976</v>
      </c>
      <c r="H11" s="456">
        <f>G11/C11</f>
        <v>8.6804366703882824E-4</v>
      </c>
      <c r="K11" s="529"/>
      <c r="L11" s="527"/>
    </row>
    <row r="13" spans="1:12" ht="33" customHeight="1" x14ac:dyDescent="0.2">
      <c r="A13" s="885" t="s">
        <v>1534</v>
      </c>
      <c r="B13" s="885"/>
      <c r="C13" s="885"/>
      <c r="D13" s="885"/>
      <c r="E13" s="885"/>
      <c r="F13" s="885"/>
      <c r="G13" s="885"/>
      <c r="H13" s="885"/>
    </row>
    <row r="14" spans="1:12" ht="18.75" customHeight="1" x14ac:dyDescent="0.2"/>
    <row r="15" spans="1:12" ht="66" customHeight="1" x14ac:dyDescent="0.2">
      <c r="A15" s="371"/>
      <c r="B15" s="371" t="s">
        <v>1440</v>
      </c>
      <c r="C15" s="371" t="s">
        <v>1441</v>
      </c>
      <c r="D15" s="371" t="s">
        <v>1463</v>
      </c>
      <c r="E15" s="371" t="s">
        <v>1442</v>
      </c>
      <c r="F15" s="371" t="s">
        <v>1460</v>
      </c>
      <c r="G15" s="371" t="s">
        <v>1461</v>
      </c>
      <c r="H15" s="371" t="s">
        <v>1462</v>
      </c>
    </row>
    <row r="16" spans="1:12" ht="33" customHeight="1" x14ac:dyDescent="0.2">
      <c r="A16" s="371" t="s">
        <v>71</v>
      </c>
      <c r="B16" s="371">
        <v>22605.8</v>
      </c>
      <c r="C16" s="371">
        <f>1395.8+15954.1</f>
        <v>17349.900000000001</v>
      </c>
      <c r="D16" s="371">
        <f>457.3-24.5-3.6-40+475.9-5.5-13.1-2.1-16.5+1005.2-38.5-422.8</f>
        <v>1371.8</v>
      </c>
      <c r="E16" s="371">
        <f t="shared" ref="E16:E21" si="4">B16-C16-D16</f>
        <v>3884.0999999999976</v>
      </c>
      <c r="F16" s="371">
        <v>5.0000000000000001E-3</v>
      </c>
      <c r="G16" s="440">
        <f>E16*F16</f>
        <v>19.42049999999999</v>
      </c>
      <c r="H16" s="455">
        <f t="shared" ref="H16:H21" si="5">G16/C16</f>
        <v>1.1193436273407909E-3</v>
      </c>
      <c r="K16" s="529"/>
      <c r="L16" s="527"/>
    </row>
    <row r="17" spans="1:12" ht="33" customHeight="1" x14ac:dyDescent="0.2">
      <c r="A17" s="371" t="s">
        <v>28</v>
      </c>
      <c r="B17" s="371">
        <v>24756.6</v>
      </c>
      <c r="C17" s="371">
        <f>1339.2+15133.7</f>
        <v>16472.900000000001</v>
      </c>
      <c r="D17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1">
        <f t="shared" si="4"/>
        <v>3388.4999999999964</v>
      </c>
      <c r="F17" s="371">
        <v>5.0000000000000001E-3</v>
      </c>
      <c r="G17" s="440">
        <f>E17*F17</f>
        <v>16.942499999999981</v>
      </c>
      <c r="H17" s="455">
        <f t="shared" si="5"/>
        <v>1.0285074273503742E-3</v>
      </c>
      <c r="K17" s="529"/>
      <c r="L17" s="527"/>
    </row>
    <row r="18" spans="1:12" ht="33" customHeight="1" x14ac:dyDescent="0.2">
      <c r="A18" s="371" t="s">
        <v>1042</v>
      </c>
      <c r="B18" s="371">
        <v>13321.1</v>
      </c>
      <c r="C18" s="371">
        <v>6275</v>
      </c>
      <c r="D18" s="371">
        <f>678.3+6165.9</f>
        <v>6844.2</v>
      </c>
      <c r="E18" s="371">
        <f t="shared" si="4"/>
        <v>201.90000000000055</v>
      </c>
      <c r="F18" s="371">
        <v>5.0000000000000001E-3</v>
      </c>
      <c r="G18" s="440">
        <f>E18*F18</f>
        <v>1.0095000000000027</v>
      </c>
      <c r="H18" s="455">
        <f t="shared" si="5"/>
        <v>1.6087649402390483E-4</v>
      </c>
      <c r="K18" s="529"/>
      <c r="L18" s="527"/>
    </row>
    <row r="19" spans="1:12" ht="33" customHeight="1" x14ac:dyDescent="0.2">
      <c r="A19" s="371" t="s">
        <v>1421</v>
      </c>
      <c r="B19" s="371">
        <v>1409.2</v>
      </c>
      <c r="C19" s="371">
        <v>1221.3</v>
      </c>
      <c r="D19" s="371">
        <v>0</v>
      </c>
      <c r="E19" s="371">
        <f t="shared" si="4"/>
        <v>187.90000000000009</v>
      </c>
      <c r="F19" s="371">
        <v>5.0000000000000001E-3</v>
      </c>
      <c r="G19" s="440">
        <f t="shared" ref="G19:G20" si="6">E19*F19</f>
        <v>0.93950000000000045</v>
      </c>
      <c r="H19" s="455">
        <f t="shared" si="5"/>
        <v>7.692622615246053E-4</v>
      </c>
      <c r="K19" s="529"/>
      <c r="L19" s="527"/>
    </row>
    <row r="20" spans="1:12" ht="33" customHeight="1" x14ac:dyDescent="0.2">
      <c r="A20" s="371" t="s">
        <v>1422</v>
      </c>
      <c r="B20" s="371">
        <v>1308.0999999999999</v>
      </c>
      <c r="C20" s="371">
        <v>1303.5999999999999</v>
      </c>
      <c r="D20" s="371">
        <v>0</v>
      </c>
      <c r="E20" s="371">
        <f t="shared" si="4"/>
        <v>4.5</v>
      </c>
      <c r="F20" s="371">
        <v>5.0000000000000001E-3</v>
      </c>
      <c r="G20" s="440">
        <f t="shared" si="6"/>
        <v>2.2499999999999999E-2</v>
      </c>
      <c r="H20" s="455">
        <f t="shared" si="5"/>
        <v>1.7259895673519485E-5</v>
      </c>
      <c r="K20" s="529"/>
      <c r="L20" s="527"/>
    </row>
    <row r="21" spans="1:12" ht="33" customHeight="1" x14ac:dyDescent="0.2">
      <c r="A21" s="371" t="s">
        <v>82</v>
      </c>
      <c r="B21" s="371">
        <v>2004.4</v>
      </c>
      <c r="C21" s="371">
        <f>1712.8</f>
        <v>1712.8</v>
      </c>
      <c r="D21" s="371">
        <f>210.1+69.4-18.03</f>
        <v>261.47000000000003</v>
      </c>
      <c r="E21" s="371">
        <f t="shared" si="4"/>
        <v>30.130000000000109</v>
      </c>
      <c r="F21" s="371">
        <v>5.0000000000000001E-3</v>
      </c>
      <c r="G21" s="440">
        <f>E21*F21</f>
        <v>0.15065000000000056</v>
      </c>
      <c r="H21" s="455">
        <f t="shared" si="5"/>
        <v>8.7955394675385669E-5</v>
      </c>
      <c r="K21" s="529"/>
      <c r="L21" s="527"/>
    </row>
    <row r="22" spans="1:12" ht="33" customHeight="1" x14ac:dyDescent="0.2">
      <c r="A22" s="371" t="s">
        <v>1427</v>
      </c>
      <c r="B22" s="371">
        <f>64.6+236.9</f>
        <v>301.5</v>
      </c>
      <c r="C22" s="371"/>
      <c r="D22" s="371"/>
      <c r="E22" s="371"/>
      <c r="F22" s="371"/>
      <c r="G22" s="440"/>
      <c r="H22" s="371"/>
    </row>
    <row r="23" spans="1:12" ht="33" customHeight="1" x14ac:dyDescent="0.2">
      <c r="A23" s="358" t="s">
        <v>1423</v>
      </c>
      <c r="B23" s="358">
        <f>SUM(B16:B22)</f>
        <v>65706.699999999983</v>
      </c>
      <c r="C23" s="358">
        <f>SUM(C16:C21)</f>
        <v>44335.500000000007</v>
      </c>
      <c r="E23" s="358">
        <f>SUM(E16:E21)</f>
        <v>7697.0299999999943</v>
      </c>
      <c r="F23" s="358">
        <v>2.88</v>
      </c>
      <c r="G23" s="441">
        <f>SUM(G16:G21)</f>
        <v>38.485149999999976</v>
      </c>
      <c r="H23" s="456">
        <f>G23/C23</f>
        <v>8.6804366703882824E-4</v>
      </c>
      <c r="K23" s="529"/>
      <c r="L23" s="527"/>
    </row>
    <row r="25" spans="1:12" ht="33" customHeight="1" x14ac:dyDescent="0.2">
      <c r="A25" s="885" t="s">
        <v>1535</v>
      </c>
      <c r="B25" s="885"/>
      <c r="C25" s="885"/>
      <c r="D25" s="885"/>
      <c r="E25" s="885"/>
      <c r="F25" s="885"/>
      <c r="G25" s="885"/>
      <c r="H25" s="885"/>
    </row>
    <row r="26" spans="1:12" ht="16.5" customHeight="1" x14ac:dyDescent="0.2"/>
    <row r="27" spans="1:12" ht="66" customHeight="1" x14ac:dyDescent="0.2">
      <c r="A27" s="371"/>
      <c r="B27" s="371" t="s">
        <v>1440</v>
      </c>
      <c r="C27" s="371" t="s">
        <v>1441</v>
      </c>
      <c r="D27" s="371" t="s">
        <v>1463</v>
      </c>
      <c r="E27" s="371" t="s">
        <v>1442</v>
      </c>
      <c r="F27" s="371" t="s">
        <v>1460</v>
      </c>
      <c r="G27" s="371" t="s">
        <v>1461</v>
      </c>
      <c r="H27" s="371" t="s">
        <v>1462</v>
      </c>
    </row>
    <row r="28" spans="1:12" ht="33" customHeight="1" x14ac:dyDescent="0.2">
      <c r="A28" s="371" t="s">
        <v>71</v>
      </c>
      <c r="B28" s="371">
        <v>22605.8</v>
      </c>
      <c r="C28" s="371">
        <f>1395.8+15954.1</f>
        <v>17349.900000000001</v>
      </c>
      <c r="D28" s="371">
        <f>457.3-24.5-3.6-40+475.9-5.5-13.1-2.1-16.5+1005.2-38.5-422.8</f>
        <v>1371.8</v>
      </c>
      <c r="E28" s="371">
        <f t="shared" ref="E28:E33" si="7">B28-C28-D28</f>
        <v>3884.0999999999976</v>
      </c>
      <c r="F28" s="371">
        <v>0.01</v>
      </c>
      <c r="G28" s="440">
        <f>E28*F28</f>
        <v>38.84099999999998</v>
      </c>
      <c r="H28" s="455">
        <f t="shared" ref="H28:H33" si="8">G28/C28</f>
        <v>2.2386872546815819E-3</v>
      </c>
      <c r="K28" s="529"/>
      <c r="L28" s="527"/>
    </row>
    <row r="29" spans="1:12" ht="33" customHeight="1" x14ac:dyDescent="0.2">
      <c r="A29" s="371" t="s">
        <v>28</v>
      </c>
      <c r="B29" s="371">
        <v>24756.6</v>
      </c>
      <c r="C29" s="371">
        <f>1339.2+15133.7</f>
        <v>16472.900000000001</v>
      </c>
      <c r="D29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1">
        <f t="shared" si="7"/>
        <v>3388.4999999999964</v>
      </c>
      <c r="F29" s="371">
        <v>0.01</v>
      </c>
      <c r="G29" s="440">
        <f t="shared" ref="G29:G33" si="9">E29*F29</f>
        <v>33.884999999999962</v>
      </c>
      <c r="H29" s="455">
        <f t="shared" si="8"/>
        <v>2.0570148547007483E-3</v>
      </c>
      <c r="L29" s="527"/>
    </row>
    <row r="30" spans="1:12" ht="33" customHeight="1" x14ac:dyDescent="0.2">
      <c r="A30" s="371" t="s">
        <v>1042</v>
      </c>
      <c r="B30" s="371">
        <v>13321.1</v>
      </c>
      <c r="C30" s="371">
        <v>6275</v>
      </c>
      <c r="D30" s="371">
        <f>678.3+6165.9</f>
        <v>6844.2</v>
      </c>
      <c r="E30" s="371">
        <f t="shared" si="7"/>
        <v>201.90000000000055</v>
      </c>
      <c r="F30" s="371">
        <v>0.01</v>
      </c>
      <c r="G30" s="440">
        <f t="shared" si="9"/>
        <v>2.0190000000000055</v>
      </c>
      <c r="H30" s="455">
        <f t="shared" si="8"/>
        <v>3.2175298804780966E-4</v>
      </c>
      <c r="L30" s="527"/>
    </row>
    <row r="31" spans="1:12" ht="33" customHeight="1" x14ac:dyDescent="0.2">
      <c r="A31" s="371" t="s">
        <v>1421</v>
      </c>
      <c r="B31" s="371">
        <v>1409.2</v>
      </c>
      <c r="C31" s="371">
        <v>1221.3</v>
      </c>
      <c r="D31" s="371">
        <v>0</v>
      </c>
      <c r="E31" s="371">
        <f t="shared" si="7"/>
        <v>187.90000000000009</v>
      </c>
      <c r="F31" s="371">
        <v>0.01</v>
      </c>
      <c r="G31" s="440">
        <f t="shared" si="9"/>
        <v>1.8790000000000009</v>
      </c>
      <c r="H31" s="455">
        <f t="shared" si="8"/>
        <v>1.5385245230492106E-3</v>
      </c>
      <c r="L31" s="527"/>
    </row>
    <row r="32" spans="1:12" ht="33" customHeight="1" x14ac:dyDescent="0.2">
      <c r="A32" s="371" t="s">
        <v>1422</v>
      </c>
      <c r="B32" s="371">
        <v>1308.0999999999999</v>
      </c>
      <c r="C32" s="371">
        <v>1303.5999999999999</v>
      </c>
      <c r="D32" s="371">
        <v>0</v>
      </c>
      <c r="E32" s="371">
        <f t="shared" si="7"/>
        <v>4.5</v>
      </c>
      <c r="F32" s="371">
        <v>0.01</v>
      </c>
      <c r="G32" s="440">
        <f t="shared" si="9"/>
        <v>4.4999999999999998E-2</v>
      </c>
      <c r="H32" s="455">
        <f t="shared" si="8"/>
        <v>3.451979134703897E-5</v>
      </c>
      <c r="L32" s="527"/>
    </row>
    <row r="33" spans="1:12" ht="33" customHeight="1" x14ac:dyDescent="0.2">
      <c r="A33" s="371" t="s">
        <v>82</v>
      </c>
      <c r="B33" s="371">
        <v>2004.4</v>
      </c>
      <c r="C33" s="371">
        <f>1712.8</f>
        <v>1712.8</v>
      </c>
      <c r="D33" s="371">
        <f>210.1+69.4-18.03</f>
        <v>261.47000000000003</v>
      </c>
      <c r="E33" s="371">
        <f t="shared" si="7"/>
        <v>30.130000000000109</v>
      </c>
      <c r="F33" s="371">
        <v>0.01</v>
      </c>
      <c r="G33" s="440">
        <f t="shared" si="9"/>
        <v>0.30130000000000112</v>
      </c>
      <c r="H33" s="455">
        <f t="shared" si="8"/>
        <v>1.7591078935077134E-4</v>
      </c>
      <c r="L33" s="527"/>
    </row>
    <row r="34" spans="1:12" ht="33" customHeight="1" x14ac:dyDescent="0.2">
      <c r="A34" s="371" t="s">
        <v>1427</v>
      </c>
      <c r="B34" s="371">
        <f>64.6+236.9</f>
        <v>301.5</v>
      </c>
      <c r="C34" s="371"/>
      <c r="D34" s="371"/>
      <c r="E34" s="371"/>
      <c r="F34" s="371"/>
      <c r="G34" s="440"/>
      <c r="H34" s="371"/>
    </row>
    <row r="35" spans="1:12" ht="33" customHeight="1" x14ac:dyDescent="0.2">
      <c r="A35" s="358" t="s">
        <v>1423</v>
      </c>
      <c r="B35" s="358">
        <f>SUM(B28:B34)</f>
        <v>65706.699999999983</v>
      </c>
      <c r="C35" s="358">
        <f t="shared" ref="C35" si="10">SUM(C28:C33)</f>
        <v>44335.500000000007</v>
      </c>
      <c r="E35" s="358">
        <f>SUM(E28:E33)</f>
        <v>7697.0299999999943</v>
      </c>
      <c r="F35" s="358">
        <v>2.88</v>
      </c>
      <c r="G35" s="441">
        <f t="shared" ref="G35" si="11">SUM(G28:G33)</f>
        <v>76.970299999999952</v>
      </c>
      <c r="H35" s="456">
        <f>G35/C35</f>
        <v>1.7360873340776565E-3</v>
      </c>
      <c r="K35" s="529"/>
      <c r="L35" s="527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 topLeftCell="A19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0" zoomScaleNormal="100" workbookViewId="0">
      <selection activeCell="H22" sqref="H22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6.7109375" style="358" customWidth="1"/>
    <col min="9" max="9" width="15.42578125" style="358" customWidth="1"/>
    <col min="10" max="10" width="17.140625" style="358" customWidth="1"/>
    <col min="11" max="11" width="9.140625" style="358"/>
    <col min="12" max="12" width="11.5703125" style="358" bestFit="1" customWidth="1"/>
    <col min="13" max="16384" width="9.140625" style="358"/>
  </cols>
  <sheetData>
    <row r="1" spans="1:11" ht="33" customHeight="1" x14ac:dyDescent="0.2">
      <c r="A1" s="885" t="s">
        <v>1537</v>
      </c>
      <c r="B1" s="885"/>
      <c r="C1" s="885"/>
      <c r="D1" s="885"/>
      <c r="E1" s="885"/>
      <c r="F1" s="885"/>
      <c r="G1" s="885"/>
      <c r="H1" s="885"/>
      <c r="I1" s="498"/>
    </row>
    <row r="2" spans="1:11" ht="18" customHeight="1" x14ac:dyDescent="0.2"/>
    <row r="3" spans="1:11" ht="72.7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1436</v>
      </c>
      <c r="G3" s="371" t="s">
        <v>1443</v>
      </c>
      <c r="H3" s="371" t="s">
        <v>1536</v>
      </c>
    </row>
    <row r="4" spans="1:11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3.23</v>
      </c>
      <c r="G4" s="440">
        <f t="shared" ref="G4:G8" si="1">E4*F4</f>
        <v>12545.642999999993</v>
      </c>
      <c r="H4" s="451">
        <f>G4/C4</f>
        <v>0.72309598326215085</v>
      </c>
    </row>
    <row r="5" spans="1:11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3.23</v>
      </c>
      <c r="G5" s="440">
        <f t="shared" si="1"/>
        <v>10944.854999999989</v>
      </c>
      <c r="H5" s="451">
        <f>G5/C5</f>
        <v>0.66441579806834183</v>
      </c>
      <c r="J5" s="487"/>
    </row>
    <row r="6" spans="1:11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3.23</v>
      </c>
      <c r="G6" s="440">
        <f t="shared" si="1"/>
        <v>652.13700000000176</v>
      </c>
      <c r="H6" s="451">
        <f t="shared" ref="H6:H7" si="2">G6/C6</f>
        <v>0.10392621513944252</v>
      </c>
    </row>
    <row r="7" spans="1:11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3.23</v>
      </c>
      <c r="G7" s="440">
        <f t="shared" si="1"/>
        <v>606.91700000000026</v>
      </c>
      <c r="H7" s="451">
        <f t="shared" si="2"/>
        <v>0.49694342094489502</v>
      </c>
    </row>
    <row r="8" spans="1:11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3.23</v>
      </c>
      <c r="G8" s="440">
        <f t="shared" si="1"/>
        <v>14.535</v>
      </c>
      <c r="H8" s="451">
        <f>G8/C8</f>
        <v>1.1149892605093588E-2</v>
      </c>
    </row>
    <row r="9" spans="1:11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3.23</v>
      </c>
      <c r="G9" s="440">
        <f>E9*F9</f>
        <v>97.319900000000345</v>
      </c>
      <c r="H9" s="451">
        <f>G9/C9</f>
        <v>5.6819184960299127E-2</v>
      </c>
    </row>
    <row r="10" spans="1:11" ht="33" customHeight="1" x14ac:dyDescent="0.2">
      <c r="A10" s="371" t="s">
        <v>1427</v>
      </c>
      <c r="B10" s="371">
        <f>64.6+236.9</f>
        <v>301.5</v>
      </c>
      <c r="C10" s="371"/>
      <c r="D10" s="371">
        <v>301.5</v>
      </c>
      <c r="E10" s="371"/>
      <c r="F10" s="371"/>
      <c r="G10" s="440"/>
      <c r="H10" s="371"/>
    </row>
    <row r="11" spans="1:11" ht="33" customHeight="1" x14ac:dyDescent="0.35">
      <c r="A11" s="358" t="s">
        <v>1423</v>
      </c>
      <c r="B11" s="358">
        <f>SUM(B4:B10)</f>
        <v>65706.699999999983</v>
      </c>
      <c r="C11" s="358">
        <f>SUM(C4:C9)</f>
        <v>44335.500000000007</v>
      </c>
      <c r="D11" s="457">
        <f>SUM(D4:D10)</f>
        <v>13674.17</v>
      </c>
      <c r="E11" s="358">
        <f>SUM(E4:E9)</f>
        <v>7697.0299999999943</v>
      </c>
      <c r="F11" s="371">
        <v>3.23</v>
      </c>
      <c r="G11" s="441">
        <f>SUM(G4:G9)</f>
        <v>24861.406899999984</v>
      </c>
      <c r="H11" s="567">
        <f>G11/C11</f>
        <v>0.560756208907083</v>
      </c>
    </row>
    <row r="12" spans="1:11" ht="33" customHeight="1" x14ac:dyDescent="0.2">
      <c r="C12" s="358">
        <f>C11-C6</f>
        <v>38060.500000000007</v>
      </c>
      <c r="H12" s="448"/>
    </row>
    <row r="13" spans="1:11" ht="23.25" customHeight="1" x14ac:dyDescent="0.2">
      <c r="A13" t="s">
        <v>1437</v>
      </c>
      <c r="H13" s="447">
        <f>'Общ. счетчики'!B52</f>
        <v>122935</v>
      </c>
      <c r="I13" s="769"/>
    </row>
    <row r="14" spans="1:11" ht="23.25" customHeight="1" x14ac:dyDescent="0.2">
      <c r="A14" t="s">
        <v>1444</v>
      </c>
      <c r="H14" s="449"/>
      <c r="I14" s="467"/>
    </row>
    <row r="15" spans="1:11" ht="15" customHeight="1" x14ac:dyDescent="0.2">
      <c r="A15" s="358" t="s">
        <v>1383</v>
      </c>
      <c r="H15" s="761">
        <f>Под.6!F202+'Нежелые помещения'!F5</f>
        <v>45933</v>
      </c>
      <c r="I15" s="467"/>
      <c r="K15" s="462"/>
    </row>
    <row r="16" spans="1:11" ht="15" customHeight="1" x14ac:dyDescent="0.2">
      <c r="A16" s="358" t="s">
        <v>1384</v>
      </c>
      <c r="H16" s="761">
        <f>'Под. 1 и 2'!F118+'Под. 3'!F32+'Под. 4  и 5'!F60+'Нежелые помещения'!F22+'Нежелые помещения'!F14+'Нежелые помещения'!F10+'Нежелые помещения'!F25+'Нежелые помещения'!F26</f>
        <v>44531</v>
      </c>
      <c r="I16" s="467"/>
    </row>
    <row r="17" spans="1:10" ht="15" customHeight="1" x14ac:dyDescent="0.2">
      <c r="A17" s="358" t="s">
        <v>1385</v>
      </c>
      <c r="H17" s="761">
        <f>'Общ. счетчики'!G50</f>
        <v>8000</v>
      </c>
      <c r="I17" s="467"/>
      <c r="J17" s="487"/>
    </row>
    <row r="18" spans="1:10" ht="23.25" customHeight="1" x14ac:dyDescent="0.2">
      <c r="A18" t="s">
        <v>1439</v>
      </c>
      <c r="H18" s="449"/>
      <c r="I18" s="467"/>
    </row>
    <row r="19" spans="1:10" ht="23.25" customHeight="1" x14ac:dyDescent="0.2">
      <c r="A19" t="s">
        <v>1438</v>
      </c>
      <c r="H19" s="450">
        <f>SUM(H15:H18)</f>
        <v>98464</v>
      </c>
      <c r="I19" s="450"/>
      <c r="J19" s="773"/>
    </row>
    <row r="20" spans="1:10" ht="23.25" customHeight="1" x14ac:dyDescent="0.2">
      <c r="A20" s="13" t="s">
        <v>1991</v>
      </c>
      <c r="H20" s="762">
        <f>'Общ. счетчики'!G35</f>
        <v>12990</v>
      </c>
      <c r="I20" s="450"/>
    </row>
    <row r="21" spans="1:10" ht="33" customHeight="1" x14ac:dyDescent="0.2">
      <c r="G21" s="707" t="s">
        <v>2027</v>
      </c>
      <c r="H21" s="708">
        <f>H19-H20</f>
        <v>85474</v>
      </c>
      <c r="I21" s="448"/>
    </row>
    <row r="22" spans="1:10" ht="33" customHeight="1" x14ac:dyDescent="0.2">
      <c r="H22" s="775"/>
      <c r="I22" s="448"/>
    </row>
  </sheetData>
  <customSheetViews>
    <customSheetView guid="{59BB3A05-2517-4212-B4B0-766CE27362F6}" fitToPage="1" state="hidden" topLeftCell="A10">
      <selection activeCell="H22" sqref="H2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7">
      <selection activeCell="G11" sqref="G1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G14" sqref="G14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16384" width="9.140625" style="359"/>
  </cols>
  <sheetData>
    <row r="1" spans="1:9" ht="36.75" customHeight="1" x14ac:dyDescent="0.2">
      <c r="A1" s="549" t="s">
        <v>2034</v>
      </c>
      <c r="B1" s="550"/>
      <c r="C1" s="550"/>
      <c r="D1" s="550"/>
      <c r="E1" s="550"/>
      <c r="F1" s="550"/>
      <c r="G1" s="550"/>
    </row>
    <row r="2" spans="1:9" ht="15" customHeight="1" x14ac:dyDescent="0.2">
      <c r="A2" s="888" t="s">
        <v>1400</v>
      </c>
      <c r="B2" s="888" t="s">
        <v>1401</v>
      </c>
      <c r="C2" s="888" t="s">
        <v>1402</v>
      </c>
      <c r="D2" s="888" t="s">
        <v>1403</v>
      </c>
      <c r="E2" s="888" t="s">
        <v>1404</v>
      </c>
      <c r="F2" s="888"/>
      <c r="G2" s="888"/>
    </row>
    <row r="3" spans="1:9" ht="15" customHeight="1" x14ac:dyDescent="0.2">
      <c r="A3" s="888"/>
      <c r="B3" s="888"/>
      <c r="C3" s="888"/>
      <c r="D3" s="888"/>
      <c r="E3" s="888" t="s">
        <v>1405</v>
      </c>
      <c r="F3" s="888"/>
      <c r="G3" s="888" t="s">
        <v>1408</v>
      </c>
    </row>
    <row r="4" spans="1:9" ht="15" customHeight="1" x14ac:dyDescent="0.2">
      <c r="A4" s="888"/>
      <c r="B4" s="888"/>
      <c r="C4" s="888"/>
      <c r="D4" s="848"/>
      <c r="E4" s="444" t="s">
        <v>1406</v>
      </c>
      <c r="F4" s="444" t="s">
        <v>1407</v>
      </c>
      <c r="G4" s="888"/>
    </row>
    <row r="5" spans="1:9" ht="17.25" customHeight="1" x14ac:dyDescent="0.2">
      <c r="A5" s="360" t="s">
        <v>1411</v>
      </c>
      <c r="B5" s="361" t="s">
        <v>1409</v>
      </c>
      <c r="C5" s="445" t="s">
        <v>1410</v>
      </c>
      <c r="D5" s="724">
        <v>4463.5200000000004</v>
      </c>
      <c r="E5" s="671"/>
      <c r="F5" s="361"/>
      <c r="G5" s="362"/>
    </row>
    <row r="6" spans="1:9" ht="21.75" customHeight="1" x14ac:dyDescent="0.2">
      <c r="A6" s="360" t="s">
        <v>1411</v>
      </c>
      <c r="B6" s="361" t="s">
        <v>1413</v>
      </c>
      <c r="C6" s="362" t="s">
        <v>1410</v>
      </c>
      <c r="D6" s="690"/>
      <c r="E6" s="461">
        <f>E7*0.0873</f>
        <v>87.911100000000005</v>
      </c>
      <c r="F6" s="461">
        <f t="shared" ref="F6:G6" si="0">F7*0.0873</f>
        <v>42.296849999999999</v>
      </c>
      <c r="G6" s="461">
        <f t="shared" si="0"/>
        <v>3.3601770000000002</v>
      </c>
      <c r="I6" s="776"/>
    </row>
    <row r="7" spans="1:9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7">
        <v>1007</v>
      </c>
      <c r="F7" s="362">
        <f>150*3.23</f>
        <v>484.5</v>
      </c>
      <c r="G7" s="720">
        <v>38.49</v>
      </c>
    </row>
    <row r="8" spans="1:9" ht="12" customHeight="1" x14ac:dyDescent="0.2">
      <c r="A8" s="360" t="s">
        <v>1414</v>
      </c>
      <c r="B8" s="361" t="s">
        <v>1417</v>
      </c>
      <c r="C8" s="362" t="s">
        <v>1416</v>
      </c>
      <c r="D8" s="554">
        <v>271953</v>
      </c>
      <c r="E8" s="577">
        <v>1785</v>
      </c>
      <c r="F8" s="362">
        <f>150*4.33</f>
        <v>649.5</v>
      </c>
      <c r="G8" s="720">
        <v>38.49</v>
      </c>
      <c r="H8" s="538"/>
    </row>
    <row r="9" spans="1:9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2792</v>
      </c>
      <c r="F9" s="461">
        <f>F7+F8</f>
        <v>1134</v>
      </c>
      <c r="G9" s="720">
        <f>G7+G8</f>
        <v>76.98</v>
      </c>
    </row>
    <row r="10" spans="1:9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f>'Норматив ээ'!H19-F10</f>
        <v>95774</v>
      </c>
      <c r="F10" s="672">
        <f>Под.6!G202+'Под. 4  и 5'!G60+'Под. 3'!G32+'Под. 1 и 2'!G118</f>
        <v>2690</v>
      </c>
      <c r="G10" s="530">
        <f>24861.41</f>
        <v>24861.41</v>
      </c>
    </row>
    <row r="11" spans="1:9" ht="15" customHeight="1" x14ac:dyDescent="0.2">
      <c r="E11" s="886"/>
      <c r="F11" s="887"/>
    </row>
    <row r="13" spans="1:9" ht="33" customHeight="1" x14ac:dyDescent="0.2">
      <c r="G13" s="528"/>
    </row>
    <row r="14" spans="1:9" ht="33" customHeight="1" x14ac:dyDescent="0.2">
      <c r="F14" s="359" t="s">
        <v>492</v>
      </c>
      <c r="G14" s="528"/>
    </row>
  </sheetData>
  <customSheetViews>
    <customSheetView guid="{59BB3A05-2517-4212-B4B0-766CE27362F6}" scale="110" fitToPage="1">
      <selection activeCell="G14" sqref="G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J6" sqref="J6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8"/>
      <c r="C2" s="358"/>
      <c r="D2" s="358"/>
      <c r="E2" s="358"/>
    </row>
    <row r="3" spans="1:5" x14ac:dyDescent="0.2">
      <c r="A3" s="239"/>
      <c r="B3" s="239"/>
      <c r="C3" s="239"/>
      <c r="D3" s="239"/>
      <c r="E3" s="239"/>
    </row>
    <row r="6" spans="1:5" ht="36.75" customHeight="1" x14ac:dyDescent="0.2">
      <c r="A6" s="358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9" width="9.140625" style="359"/>
    <col min="10" max="10" width="10" style="359" bestFit="1" customWidth="1"/>
    <col min="11" max="16384" width="9.140625" style="359"/>
  </cols>
  <sheetData>
    <row r="1" spans="1:13" ht="36.75" customHeight="1" x14ac:dyDescent="0.2">
      <c r="A1" s="549" t="s">
        <v>2006</v>
      </c>
      <c r="B1" s="550"/>
      <c r="C1" s="550"/>
      <c r="D1" s="550"/>
      <c r="E1" s="550"/>
      <c r="F1" s="550"/>
      <c r="G1" s="550"/>
    </row>
    <row r="2" spans="1:13" ht="46.5" customHeight="1" x14ac:dyDescent="0.2">
      <c r="A2" s="444" t="s">
        <v>1400</v>
      </c>
      <c r="B2" s="444" t="s">
        <v>1401</v>
      </c>
      <c r="C2" s="444" t="s">
        <v>1402</v>
      </c>
      <c r="D2" s="444" t="s">
        <v>1403</v>
      </c>
      <c r="E2" s="444" t="s">
        <v>1404</v>
      </c>
      <c r="F2"/>
      <c r="G2"/>
    </row>
    <row r="3" spans="1:13" ht="35.25" customHeight="1" x14ac:dyDescent="0.2">
      <c r="A3"/>
      <c r="B3"/>
      <c r="C3"/>
      <c r="D3"/>
      <c r="E3" s="444" t="s">
        <v>1405</v>
      </c>
      <c r="F3"/>
      <c r="G3" s="444" t="s">
        <v>1408</v>
      </c>
      <c r="J3" s="755" t="s">
        <v>2014</v>
      </c>
      <c r="K3" s="755" t="s">
        <v>2021</v>
      </c>
      <c r="L3" s="755" t="s">
        <v>2022</v>
      </c>
      <c r="M3" s="359" t="s">
        <v>2025</v>
      </c>
    </row>
    <row r="4" spans="1:13" ht="15" customHeight="1" x14ac:dyDescent="0.2">
      <c r="A4"/>
      <c r="B4"/>
      <c r="C4"/>
      <c r="D4"/>
      <c r="E4" s="444" t="s">
        <v>1406</v>
      </c>
      <c r="F4" s="444" t="s">
        <v>1407</v>
      </c>
      <c r="G4"/>
    </row>
    <row r="5" spans="1:13" ht="17.25" customHeight="1" x14ac:dyDescent="0.2">
      <c r="A5" s="360" t="s">
        <v>1411</v>
      </c>
      <c r="B5" s="361" t="s">
        <v>1409</v>
      </c>
      <c r="C5" s="445" t="s">
        <v>1410</v>
      </c>
      <c r="D5" s="724">
        <v>3959.46</v>
      </c>
      <c r="E5" s="671">
        <f>236.21+21.99</f>
        <v>258.2</v>
      </c>
      <c r="F5" s="361"/>
      <c r="G5" s="362">
        <v>302.08</v>
      </c>
      <c r="I5" s="757" t="s">
        <v>2015</v>
      </c>
      <c r="J5" s="359">
        <f>Под.6!F202</f>
        <v>45910</v>
      </c>
      <c r="K5" s="359">
        <f>'Общ. счетчики'!G39+'Общ. счетчики'!G38</f>
        <v>47980</v>
      </c>
      <c r="L5" s="359">
        <f>'Общ. счетчики'!G36+'Общ. счетчики'!G37</f>
        <v>4245</v>
      </c>
    </row>
    <row r="6" spans="1:13" ht="21.75" customHeight="1" x14ac:dyDescent="0.2">
      <c r="A6" s="360" t="s">
        <v>1411</v>
      </c>
      <c r="B6" s="361" t="s">
        <v>1413</v>
      </c>
      <c r="C6" s="362" t="s">
        <v>1410</v>
      </c>
      <c r="D6" s="690"/>
      <c r="E6" s="461">
        <f>E7*0.051</f>
        <v>62.778449999999999</v>
      </c>
      <c r="F6" s="461">
        <f>F7*0.051</f>
        <v>22.23855</v>
      </c>
      <c r="G6" s="546">
        <f>G7*0.051</f>
        <v>5.7629999999999999</v>
      </c>
      <c r="I6" s="757" t="s">
        <v>2016</v>
      </c>
      <c r="J6" s="756">
        <f>'Под. 1 и 2'!F118+'Под. 3'!F32+'Под. 4  и 5'!F60</f>
        <v>41940</v>
      </c>
      <c r="K6" s="359">
        <f>'Общ. счетчики'!G10+'Общ. счетчики'!G11+'Общ. счетчики'!G15+'Общ. счетчики'!G16+'Общ. счетчики'!G20+'Общ. счетчики'!G21</f>
        <v>42420</v>
      </c>
      <c r="L6" s="359">
        <f>'Общ. счетчики'!G8+'Общ. счетчики'!G9+'Общ. счетчики'!G13+'Общ. счетчики'!G14+'Общ. счетчики'!G18+'Общ. счетчики'!G19</f>
        <v>7300</v>
      </c>
    </row>
    <row r="7" spans="1:13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7">
        <f>1667-F7</f>
        <v>1230.95</v>
      </c>
      <c r="F7" s="362">
        <f>135*3.23</f>
        <v>436.05</v>
      </c>
      <c r="G7" s="577">
        <v>113</v>
      </c>
      <c r="I7" s="757" t="s">
        <v>2017</v>
      </c>
      <c r="J7" s="359">
        <f>'корп. 3'!C8+'корп. 3'!C7</f>
        <v>8000</v>
      </c>
      <c r="K7" s="756">
        <f>'Общ. счетчики'!G50</f>
        <v>8000</v>
      </c>
      <c r="L7" s="756">
        <f>K7</f>
        <v>8000</v>
      </c>
    </row>
    <row r="8" spans="1:13" ht="12" customHeight="1" x14ac:dyDescent="0.2">
      <c r="A8" s="360" t="s">
        <v>1414</v>
      </c>
      <c r="B8" s="361" t="s">
        <v>1417</v>
      </c>
      <c r="C8" s="362" t="s">
        <v>1416</v>
      </c>
      <c r="D8" s="554">
        <v>263623</v>
      </c>
      <c r="E8" s="577">
        <f>2650-F8</f>
        <v>2065.4499999999998</v>
      </c>
      <c r="F8" s="362">
        <f>135*4.33</f>
        <v>584.54999999999995</v>
      </c>
      <c r="G8" s="577">
        <v>113</v>
      </c>
      <c r="H8" s="538"/>
      <c r="I8" s="757" t="s">
        <v>2018</v>
      </c>
      <c r="K8" s="758"/>
      <c r="L8" s="758"/>
    </row>
    <row r="9" spans="1:13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3296.3999999999996</v>
      </c>
      <c r="F9" s="461">
        <f>F7+F8</f>
        <v>1020.5999999999999</v>
      </c>
      <c r="G9" s="577">
        <v>226</v>
      </c>
      <c r="I9" s="757" t="s">
        <v>2023</v>
      </c>
      <c r="J9" s="756">
        <f>J5+J6+J7</f>
        <v>95850</v>
      </c>
      <c r="K9" s="756">
        <f>K5+K6+K7+K8</f>
        <v>98400</v>
      </c>
      <c r="L9" s="756">
        <f>L5+L6+L7+L8</f>
        <v>19545</v>
      </c>
      <c r="M9" s="756">
        <f>'Нежелые помещения'!F27</f>
        <v>2614</v>
      </c>
    </row>
    <row r="10" spans="1:13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f>'Норматив ээ'!H19-F10</f>
        <v>95774</v>
      </c>
      <c r="F10" s="672">
        <f>Под.6!G202+'Под. 4  и 5'!G60+'Под. 3'!G32+'Под. 1 и 2'!G118</f>
        <v>2690</v>
      </c>
      <c r="G10" s="530">
        <f>24861.41-'Норматив ээ'!H21</f>
        <v>-60612.59</v>
      </c>
      <c r="I10" s="757" t="s">
        <v>2019</v>
      </c>
      <c r="J10" s="759">
        <f>(K9+L9)-J9-M9</f>
        <v>19481</v>
      </c>
    </row>
    <row r="11" spans="1:13" ht="15" customHeight="1" x14ac:dyDescent="0.2">
      <c r="E11" s="750"/>
      <c r="F11"/>
      <c r="I11" s="757" t="s">
        <v>2020</v>
      </c>
      <c r="J11" s="760">
        <f>J10/'Норматив ээ'!C12</f>
        <v>0.51184298682360974</v>
      </c>
      <c r="K11" s="755" t="s">
        <v>2024</v>
      </c>
    </row>
    <row r="13" spans="1:13" ht="33" customHeight="1" x14ac:dyDescent="0.2">
      <c r="G13" s="528"/>
    </row>
    <row r="14" spans="1:13" ht="33" customHeight="1" x14ac:dyDescent="0.2">
      <c r="F14" s="359" t="s">
        <v>492</v>
      </c>
      <c r="G14" s="528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14" sqref="D14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4" t="s">
        <v>495</v>
      </c>
      <c r="D1" s="805"/>
      <c r="E1" s="805"/>
    </row>
    <row r="2" spans="1:9" ht="20.25" customHeight="1" thickBot="1" x14ac:dyDescent="0.25">
      <c r="A2" s="1" t="s">
        <v>496</v>
      </c>
      <c r="B2" s="1"/>
      <c r="C2" s="1"/>
      <c r="E2" s="806" t="s">
        <v>2028</v>
      </c>
      <c r="F2" s="806"/>
      <c r="H2" s="808"/>
      <c r="I2" s="808"/>
    </row>
    <row r="3" spans="1:9" ht="13.5" thickBot="1" x14ac:dyDescent="0.25">
      <c r="A3" s="809" t="s">
        <v>1122</v>
      </c>
      <c r="B3" s="807" t="s">
        <v>481</v>
      </c>
      <c r="C3" s="807" t="s">
        <v>1</v>
      </c>
      <c r="D3" s="807" t="s">
        <v>2</v>
      </c>
      <c r="E3" s="807"/>
      <c r="F3" s="807" t="s">
        <v>5</v>
      </c>
      <c r="H3" s="808"/>
      <c r="I3" s="808"/>
    </row>
    <row r="4" spans="1:9" ht="13.5" thickBot="1" x14ac:dyDescent="0.25">
      <c r="A4" s="810"/>
      <c r="B4" s="807"/>
      <c r="C4" s="807"/>
      <c r="D4" s="807"/>
      <c r="E4" s="807"/>
      <c r="F4" s="807"/>
      <c r="H4" s="808"/>
      <c r="I4" s="808"/>
    </row>
    <row r="5" spans="1:9" ht="13.5" thickBot="1" x14ac:dyDescent="0.25">
      <c r="A5" s="811"/>
      <c r="B5" s="812"/>
      <c r="C5" s="807"/>
      <c r="D5" s="109" t="s">
        <v>6</v>
      </c>
      <c r="E5" s="110" t="s">
        <v>7</v>
      </c>
      <c r="F5" s="807"/>
    </row>
    <row r="6" spans="1:9" ht="13.5" thickBot="1" x14ac:dyDescent="0.25">
      <c r="A6" s="222" t="s">
        <v>497</v>
      </c>
      <c r="B6" s="618" t="s">
        <v>1049</v>
      </c>
      <c r="C6" s="691" t="s">
        <v>1978</v>
      </c>
      <c r="D6" s="21">
        <v>1040</v>
      </c>
      <c r="E6" s="21">
        <v>1040</v>
      </c>
      <c r="F6" s="311">
        <f t="shared" ref="F6" si="0">E6-D6</f>
        <v>0</v>
      </c>
    </row>
    <row r="7" spans="1:9" ht="15" customHeight="1" thickBot="1" x14ac:dyDescent="0.25">
      <c r="A7" s="171" t="s">
        <v>499</v>
      </c>
      <c r="B7" s="619" t="s">
        <v>1050</v>
      </c>
      <c r="C7" s="595" t="s">
        <v>500</v>
      </c>
      <c r="D7" s="21">
        <v>22730</v>
      </c>
      <c r="E7" s="21">
        <v>22865</v>
      </c>
      <c r="F7" s="311">
        <f t="shared" ref="F7:F69" si="1">E7-D7</f>
        <v>135</v>
      </c>
      <c r="G7" s="32"/>
    </row>
    <row r="8" spans="1:9" ht="15" customHeight="1" thickBot="1" x14ac:dyDescent="0.25">
      <c r="A8" s="171" t="s">
        <v>501</v>
      </c>
      <c r="B8" s="620" t="s">
        <v>1051</v>
      </c>
      <c r="C8" s="596" t="s">
        <v>1716</v>
      </c>
      <c r="D8" s="21">
        <v>19830</v>
      </c>
      <c r="E8" s="21">
        <v>20035</v>
      </c>
      <c r="F8" s="311">
        <f t="shared" si="1"/>
        <v>205</v>
      </c>
      <c r="G8" s="295"/>
    </row>
    <row r="9" spans="1:9" ht="15" customHeight="1" thickBot="1" x14ac:dyDescent="0.25">
      <c r="A9" s="223" t="s">
        <v>502</v>
      </c>
      <c r="B9" s="619" t="s">
        <v>1052</v>
      </c>
      <c r="C9" s="597" t="s">
        <v>1635</v>
      </c>
      <c r="D9" s="151">
        <v>23455</v>
      </c>
      <c r="E9" s="151">
        <v>24085</v>
      </c>
      <c r="F9" s="311">
        <f t="shared" ref="F9" si="2">E9-D9</f>
        <v>630</v>
      </c>
      <c r="G9" s="32"/>
    </row>
    <row r="10" spans="1:9" ht="13.5" customHeight="1" thickBot="1" x14ac:dyDescent="0.25">
      <c r="A10" s="223" t="s">
        <v>503</v>
      </c>
      <c r="B10" s="620" t="s">
        <v>1761</v>
      </c>
      <c r="C10" s="598" t="s">
        <v>504</v>
      </c>
      <c r="D10" s="579">
        <v>110490</v>
      </c>
      <c r="E10" s="579">
        <v>110585</v>
      </c>
      <c r="F10" s="311">
        <f t="shared" ref="F10" si="3">E10-D10</f>
        <v>95</v>
      </c>
      <c r="G10" s="496"/>
    </row>
    <row r="11" spans="1:9" ht="12.75" customHeight="1" thickBot="1" x14ac:dyDescent="0.25">
      <c r="A11" s="224" t="s">
        <v>506</v>
      </c>
      <c r="B11" s="619" t="s">
        <v>1691</v>
      </c>
      <c r="C11" s="599" t="s">
        <v>985</v>
      </c>
      <c r="D11" s="151">
        <v>26465</v>
      </c>
      <c r="E11" s="151">
        <v>26605</v>
      </c>
      <c r="F11" s="311">
        <f t="shared" si="1"/>
        <v>140</v>
      </c>
      <c r="G11" s="159" t="s">
        <v>505</v>
      </c>
    </row>
    <row r="12" spans="1:9" ht="12.75" customHeight="1" thickBot="1" x14ac:dyDescent="0.25">
      <c r="A12" s="171" t="s">
        <v>507</v>
      </c>
      <c r="B12" s="723" t="s">
        <v>1053</v>
      </c>
      <c r="C12" s="600" t="s">
        <v>959</v>
      </c>
      <c r="D12" s="28">
        <v>20110</v>
      </c>
      <c r="E12" s="28">
        <v>20170</v>
      </c>
      <c r="F12" s="311">
        <f t="shared" si="1"/>
        <v>60</v>
      </c>
      <c r="G12" s="573"/>
    </row>
    <row r="13" spans="1:9" ht="13.5" customHeight="1" thickBot="1" x14ac:dyDescent="0.25">
      <c r="A13" s="171" t="s">
        <v>508</v>
      </c>
      <c r="B13" s="619" t="s">
        <v>1692</v>
      </c>
      <c r="C13" s="599" t="s">
        <v>1717</v>
      </c>
      <c r="D13" s="21">
        <v>29200</v>
      </c>
      <c r="E13" s="21">
        <v>29880</v>
      </c>
      <c r="F13" s="311">
        <f t="shared" si="1"/>
        <v>680</v>
      </c>
      <c r="G13" s="349"/>
    </row>
    <row r="14" spans="1:9" ht="13.5" customHeight="1" thickBot="1" x14ac:dyDescent="0.25">
      <c r="A14" s="539" t="s">
        <v>509</v>
      </c>
      <c r="B14" s="620" t="s">
        <v>1054</v>
      </c>
      <c r="C14" s="598" t="s">
        <v>1718</v>
      </c>
      <c r="D14" s="157">
        <v>20935</v>
      </c>
      <c r="E14" s="157">
        <v>21100</v>
      </c>
      <c r="F14" s="311">
        <f t="shared" si="1"/>
        <v>165</v>
      </c>
      <c r="G14" s="135" t="s">
        <v>510</v>
      </c>
    </row>
    <row r="15" spans="1:9" ht="15.75" customHeight="1" thickBot="1" x14ac:dyDescent="0.25">
      <c r="A15" s="284" t="s">
        <v>1363</v>
      </c>
      <c r="B15" s="621" t="s">
        <v>1055</v>
      </c>
      <c r="C15" s="601" t="s">
        <v>1343</v>
      </c>
      <c r="D15" s="158">
        <v>39560</v>
      </c>
      <c r="E15" s="158">
        <v>39875</v>
      </c>
      <c r="F15" s="311">
        <f t="shared" si="1"/>
        <v>315</v>
      </c>
      <c r="G15" s="285"/>
      <c r="H15" s="286"/>
    </row>
    <row r="16" spans="1:9" ht="13.5" customHeight="1" thickBot="1" x14ac:dyDescent="0.25">
      <c r="A16" s="287" t="s">
        <v>511</v>
      </c>
      <c r="B16" s="619" t="s">
        <v>1986</v>
      </c>
      <c r="C16" s="598" t="s">
        <v>512</v>
      </c>
      <c r="D16" s="374">
        <v>43345</v>
      </c>
      <c r="E16" s="374">
        <v>43375</v>
      </c>
      <c r="F16" s="311">
        <f t="shared" si="1"/>
        <v>30</v>
      </c>
      <c r="G16" s="111"/>
    </row>
    <row r="17" spans="1:13" ht="15" customHeight="1" thickBot="1" x14ac:dyDescent="0.25">
      <c r="A17" s="284" t="s">
        <v>513</v>
      </c>
      <c r="B17" s="620" t="s">
        <v>1693</v>
      </c>
      <c r="C17" s="602" t="s">
        <v>1719</v>
      </c>
      <c r="D17" s="276">
        <v>32985</v>
      </c>
      <c r="E17" s="276">
        <v>33410</v>
      </c>
      <c r="F17" s="311">
        <f t="shared" si="1"/>
        <v>425</v>
      </c>
      <c r="G17" s="373"/>
    </row>
    <row r="18" spans="1:13" ht="13.5" customHeight="1" thickBot="1" x14ac:dyDescent="0.25">
      <c r="A18" s="224" t="s">
        <v>514</v>
      </c>
      <c r="B18" s="619" t="s">
        <v>1056</v>
      </c>
      <c r="C18" s="603" t="s">
        <v>1720</v>
      </c>
      <c r="D18" s="22">
        <v>16020</v>
      </c>
      <c r="E18" s="22">
        <v>16245</v>
      </c>
      <c r="F18" s="311">
        <f t="shared" si="1"/>
        <v>225</v>
      </c>
      <c r="G18" s="135" t="s">
        <v>515</v>
      </c>
    </row>
    <row r="19" spans="1:13" ht="13.5" customHeight="1" thickBot="1" x14ac:dyDescent="0.25">
      <c r="A19" s="224" t="s">
        <v>516</v>
      </c>
      <c r="B19" s="620" t="s">
        <v>1057</v>
      </c>
      <c r="C19" s="604" t="s">
        <v>1628</v>
      </c>
      <c r="D19" s="21">
        <v>2450</v>
      </c>
      <c r="E19" s="21">
        <v>2510</v>
      </c>
      <c r="F19" s="311">
        <f t="shared" ref="F19" si="4">E19-D19</f>
        <v>60</v>
      </c>
      <c r="G19" s="542"/>
    </row>
    <row r="20" spans="1:13" ht="13.5" customHeight="1" thickBot="1" x14ac:dyDescent="0.25">
      <c r="A20" s="171" t="s">
        <v>517</v>
      </c>
      <c r="B20" s="619" t="s">
        <v>1058</v>
      </c>
      <c r="C20" s="596" t="s">
        <v>1721</v>
      </c>
      <c r="D20" s="21">
        <v>2275</v>
      </c>
      <c r="E20" s="21">
        <v>2355</v>
      </c>
      <c r="F20" s="311">
        <f t="shared" ref="F20" si="5">E20-D20</f>
        <v>80</v>
      </c>
      <c r="G20" s="124"/>
    </row>
    <row r="21" spans="1:13" ht="13.5" customHeight="1" thickBot="1" x14ac:dyDescent="0.25">
      <c r="A21" s="171" t="s">
        <v>518</v>
      </c>
      <c r="B21" s="619" t="s">
        <v>1694</v>
      </c>
      <c r="C21" s="604" t="s">
        <v>1591</v>
      </c>
      <c r="D21" s="21">
        <v>27300</v>
      </c>
      <c r="E21" s="21">
        <v>27850</v>
      </c>
      <c r="F21" s="311">
        <f t="shared" si="1"/>
        <v>550</v>
      </c>
      <c r="G21" s="520"/>
    </row>
    <row r="22" spans="1:13" ht="13.5" customHeight="1" thickBot="1" x14ac:dyDescent="0.25">
      <c r="A22" s="171" t="s">
        <v>519</v>
      </c>
      <c r="B22" s="620" t="s">
        <v>1695</v>
      </c>
      <c r="C22" s="603" t="s">
        <v>1543</v>
      </c>
      <c r="D22" s="22">
        <v>6725</v>
      </c>
      <c r="E22" s="22">
        <v>6975</v>
      </c>
      <c r="F22" s="311">
        <f t="shared" si="1"/>
        <v>250</v>
      </c>
      <c r="G22" s="460"/>
    </row>
    <row r="23" spans="1:13" ht="13.5" customHeight="1" thickBot="1" x14ac:dyDescent="0.25">
      <c r="A23" s="171" t="s">
        <v>521</v>
      </c>
      <c r="B23" s="637" t="s">
        <v>1059</v>
      </c>
      <c r="C23" s="713" t="s">
        <v>1995</v>
      </c>
      <c r="D23" s="22">
        <v>525</v>
      </c>
      <c r="E23" s="22">
        <v>615</v>
      </c>
      <c r="F23" s="311">
        <f t="shared" ref="F23" si="6">E23-D23</f>
        <v>90</v>
      </c>
      <c r="G23" s="124"/>
    </row>
    <row r="24" spans="1:13" ht="13.5" customHeight="1" thickBot="1" x14ac:dyDescent="0.25">
      <c r="A24" s="171" t="s">
        <v>522</v>
      </c>
      <c r="B24" s="620" t="s">
        <v>1696</v>
      </c>
      <c r="C24" s="603" t="s">
        <v>1544</v>
      </c>
      <c r="D24" s="22">
        <v>7635</v>
      </c>
      <c r="E24" s="22">
        <v>7855</v>
      </c>
      <c r="F24" s="311">
        <f t="shared" si="1"/>
        <v>220</v>
      </c>
      <c r="G24" s="111"/>
    </row>
    <row r="25" spans="1:13" ht="13.5" customHeight="1" thickBot="1" x14ac:dyDescent="0.25">
      <c r="A25" s="171" t="s">
        <v>523</v>
      </c>
      <c r="B25" s="619" t="s">
        <v>1060</v>
      </c>
      <c r="C25" s="604" t="s">
        <v>1722</v>
      </c>
      <c r="D25" s="22">
        <v>13955</v>
      </c>
      <c r="E25" s="22">
        <v>14060</v>
      </c>
      <c r="F25" s="311">
        <f t="shared" si="1"/>
        <v>105</v>
      </c>
      <c r="G25" s="351"/>
    </row>
    <row r="26" spans="1:13" ht="13.5" customHeight="1" thickBot="1" x14ac:dyDescent="0.25">
      <c r="A26" s="171" t="s">
        <v>524</v>
      </c>
      <c r="B26" s="620" t="s">
        <v>1697</v>
      </c>
      <c r="C26" s="603" t="s">
        <v>1541</v>
      </c>
      <c r="D26" s="22">
        <v>12665</v>
      </c>
      <c r="E26" s="22">
        <v>12905</v>
      </c>
      <c r="F26" s="311">
        <f t="shared" si="1"/>
        <v>240</v>
      </c>
      <c r="G26" s="126"/>
    </row>
    <row r="27" spans="1:13" ht="13.5" customHeight="1" thickBot="1" x14ac:dyDescent="0.25">
      <c r="A27" s="171" t="s">
        <v>526</v>
      </c>
      <c r="B27" s="619" t="s">
        <v>1092</v>
      </c>
      <c r="C27" s="604" t="s">
        <v>527</v>
      </c>
      <c r="D27" s="22">
        <v>49445</v>
      </c>
      <c r="E27" s="22">
        <v>49600</v>
      </c>
      <c r="F27" s="311">
        <f t="shared" si="1"/>
        <v>155</v>
      </c>
      <c r="G27" s="135" t="s">
        <v>531</v>
      </c>
    </row>
    <row r="28" spans="1:13" ht="13.5" customHeight="1" thickBot="1" x14ac:dyDescent="0.25">
      <c r="A28" s="171" t="s">
        <v>528</v>
      </c>
      <c r="B28" s="620" t="s">
        <v>1488</v>
      </c>
      <c r="C28" s="603" t="s">
        <v>1723</v>
      </c>
      <c r="D28" s="22">
        <v>11815</v>
      </c>
      <c r="E28" s="22">
        <v>11950</v>
      </c>
      <c r="F28" s="311">
        <f t="shared" si="1"/>
        <v>135</v>
      </c>
    </row>
    <row r="29" spans="1:13" ht="13.5" customHeight="1" thickBot="1" x14ac:dyDescent="0.25">
      <c r="A29" s="224" t="s">
        <v>529</v>
      </c>
      <c r="B29" s="619" t="s">
        <v>1061</v>
      </c>
      <c r="C29" s="604" t="s">
        <v>987</v>
      </c>
      <c r="D29" s="22">
        <v>61775</v>
      </c>
      <c r="E29" s="22">
        <v>62430</v>
      </c>
      <c r="F29" s="311">
        <f t="shared" si="1"/>
        <v>655</v>
      </c>
      <c r="G29" s="143" t="s">
        <v>988</v>
      </c>
    </row>
    <row r="30" spans="1:13" ht="13.5" customHeight="1" thickBot="1" x14ac:dyDescent="0.25">
      <c r="A30" s="224" t="s">
        <v>530</v>
      </c>
      <c r="B30" s="620" t="s">
        <v>1062</v>
      </c>
      <c r="C30" s="603" t="s">
        <v>1642</v>
      </c>
      <c r="D30" s="22">
        <v>7780</v>
      </c>
      <c r="E30" s="22">
        <v>7965</v>
      </c>
      <c r="F30" s="311">
        <f t="shared" ref="F30" si="7">E30-D30</f>
        <v>185</v>
      </c>
      <c r="G30" s="496"/>
      <c r="M30" s="496"/>
    </row>
    <row r="31" spans="1:13" ht="13.5" customHeight="1" thickBot="1" x14ac:dyDescent="0.25">
      <c r="A31" s="224" t="s">
        <v>532</v>
      </c>
      <c r="B31" s="619" t="s">
        <v>1063</v>
      </c>
      <c r="C31" s="604" t="s">
        <v>1683</v>
      </c>
      <c r="D31" s="22">
        <v>2390</v>
      </c>
      <c r="E31" s="22">
        <v>2410</v>
      </c>
      <c r="F31" s="311">
        <f t="shared" ref="F31" si="8">E31-D31</f>
        <v>20</v>
      </c>
      <c r="G31" s="113"/>
    </row>
    <row r="32" spans="1:13" ht="13.5" customHeight="1" thickBot="1" x14ac:dyDescent="0.25">
      <c r="A32" s="224" t="s">
        <v>533</v>
      </c>
      <c r="B32" s="620" t="s">
        <v>1695</v>
      </c>
      <c r="C32" s="604" t="s">
        <v>991</v>
      </c>
      <c r="D32" s="22">
        <v>25090</v>
      </c>
      <c r="E32" s="22">
        <v>25240</v>
      </c>
      <c r="F32" s="311">
        <f t="shared" si="1"/>
        <v>150</v>
      </c>
      <c r="G32" s="143" t="s">
        <v>992</v>
      </c>
    </row>
    <row r="33" spans="1:10" ht="13.5" customHeight="1" thickBot="1" x14ac:dyDescent="0.25">
      <c r="A33" s="224" t="s">
        <v>534</v>
      </c>
      <c r="B33" s="619" t="s">
        <v>1064</v>
      </c>
      <c r="C33" s="603" t="s">
        <v>535</v>
      </c>
      <c r="D33" s="276"/>
      <c r="E33" s="276"/>
      <c r="F33" s="588">
        <v>403</v>
      </c>
      <c r="G33" s="496">
        <v>120540</v>
      </c>
    </row>
    <row r="34" spans="1:10" ht="13.5" customHeight="1" thickBot="1" x14ac:dyDescent="0.25">
      <c r="A34" s="171" t="s">
        <v>536</v>
      </c>
      <c r="B34" s="620" t="s">
        <v>1065</v>
      </c>
      <c r="C34" s="604" t="s">
        <v>1724</v>
      </c>
      <c r="D34" s="22">
        <v>46730</v>
      </c>
      <c r="E34" s="22">
        <v>47180</v>
      </c>
      <c r="F34" s="311">
        <f t="shared" si="1"/>
        <v>450</v>
      </c>
      <c r="G34" s="135" t="s">
        <v>537</v>
      </c>
    </row>
    <row r="35" spans="1:10" ht="13.5" customHeight="1" thickBot="1" x14ac:dyDescent="0.25">
      <c r="A35" s="224" t="s">
        <v>538</v>
      </c>
      <c r="B35" s="619" t="s">
        <v>1690</v>
      </c>
      <c r="C35" s="603" t="s">
        <v>539</v>
      </c>
      <c r="D35" s="22">
        <v>55735</v>
      </c>
      <c r="E35" s="22">
        <v>55920</v>
      </c>
      <c r="F35" s="311">
        <f t="shared" si="1"/>
        <v>185</v>
      </c>
      <c r="G35" s="117"/>
    </row>
    <row r="36" spans="1:10" ht="15.75" customHeight="1" thickBot="1" x14ac:dyDescent="0.25">
      <c r="A36" s="224" t="s">
        <v>540</v>
      </c>
      <c r="B36" s="620" t="s">
        <v>1066</v>
      </c>
      <c r="C36" s="604" t="s">
        <v>1725</v>
      </c>
      <c r="D36" s="22">
        <v>13795</v>
      </c>
      <c r="E36" s="22">
        <v>13960</v>
      </c>
      <c r="F36" s="311">
        <f t="shared" si="1"/>
        <v>165</v>
      </c>
      <c r="G36" s="316"/>
    </row>
    <row r="37" spans="1:10" ht="13.5" customHeight="1" thickBot="1" x14ac:dyDescent="0.25">
      <c r="A37" s="224" t="s">
        <v>541</v>
      </c>
      <c r="B37" s="619" t="s">
        <v>1067</v>
      </c>
      <c r="C37" s="603" t="s">
        <v>542</v>
      </c>
      <c r="D37" s="22">
        <v>35230</v>
      </c>
      <c r="E37" s="22">
        <v>35505</v>
      </c>
      <c r="F37" s="311">
        <f t="shared" si="1"/>
        <v>275</v>
      </c>
    </row>
    <row r="38" spans="1:10" ht="13.5" customHeight="1" thickBot="1" x14ac:dyDescent="0.25">
      <c r="A38" s="171" t="s">
        <v>543</v>
      </c>
      <c r="B38" s="620" t="s">
        <v>1068</v>
      </c>
      <c r="C38" s="605" t="s">
        <v>1726</v>
      </c>
      <c r="D38" s="22">
        <v>40655</v>
      </c>
      <c r="E38" s="22">
        <v>41180</v>
      </c>
      <c r="F38" s="311">
        <f t="shared" si="1"/>
        <v>525</v>
      </c>
      <c r="G38" s="135" t="s">
        <v>544</v>
      </c>
      <c r="H38" s="152"/>
    </row>
    <row r="39" spans="1:10" ht="19.5" customHeight="1" thickBot="1" x14ac:dyDescent="0.25">
      <c r="A39" s="224" t="s">
        <v>545</v>
      </c>
      <c r="B39" s="619" t="s">
        <v>1069</v>
      </c>
      <c r="C39" s="603" t="s">
        <v>986</v>
      </c>
      <c r="D39" s="22">
        <v>30485</v>
      </c>
      <c r="E39" s="22">
        <v>30785</v>
      </c>
      <c r="F39" s="311">
        <f t="shared" si="1"/>
        <v>300</v>
      </c>
      <c r="G39" s="323"/>
    </row>
    <row r="40" spans="1:10" ht="11.25" customHeight="1" thickBot="1" x14ac:dyDescent="0.25">
      <c r="A40" s="171" t="s">
        <v>546</v>
      </c>
      <c r="B40" s="619" t="s">
        <v>1698</v>
      </c>
      <c r="C40" s="595" t="s">
        <v>547</v>
      </c>
      <c r="D40" s="22">
        <v>28970</v>
      </c>
      <c r="E40" s="22">
        <v>29220</v>
      </c>
      <c r="F40" s="311">
        <f t="shared" si="1"/>
        <v>250</v>
      </c>
    </row>
    <row r="41" spans="1:10" ht="13.5" customHeight="1" thickBot="1" x14ac:dyDescent="0.25">
      <c r="A41" s="224" t="s">
        <v>548</v>
      </c>
      <c r="B41" s="620" t="s">
        <v>1070</v>
      </c>
      <c r="C41" s="606" t="s">
        <v>1727</v>
      </c>
      <c r="D41" s="22">
        <v>30460</v>
      </c>
      <c r="E41" s="22">
        <v>30745</v>
      </c>
      <c r="F41" s="311">
        <f t="shared" si="1"/>
        <v>285</v>
      </c>
    </row>
    <row r="42" spans="1:10" ht="13.5" customHeight="1" thickBot="1" x14ac:dyDescent="0.25">
      <c r="A42" s="171" t="s">
        <v>549</v>
      </c>
      <c r="B42" s="619" t="s">
        <v>1071</v>
      </c>
      <c r="C42" s="607" t="s">
        <v>550</v>
      </c>
      <c r="D42" s="276">
        <v>30995</v>
      </c>
      <c r="E42" s="276">
        <v>31085</v>
      </c>
      <c r="F42" s="311">
        <f t="shared" si="1"/>
        <v>90</v>
      </c>
      <c r="G42" s="135" t="s">
        <v>551</v>
      </c>
    </row>
    <row r="43" spans="1:10" ht="13.5" customHeight="1" thickBot="1" x14ac:dyDescent="0.25">
      <c r="A43" s="171" t="s">
        <v>552</v>
      </c>
      <c r="B43" s="620" t="s">
        <v>1072</v>
      </c>
      <c r="C43" s="606" t="s">
        <v>1673</v>
      </c>
      <c r="D43" s="22">
        <v>5730</v>
      </c>
      <c r="E43" s="22">
        <v>5895</v>
      </c>
      <c r="F43" s="311">
        <f t="shared" si="1"/>
        <v>165</v>
      </c>
      <c r="G43" s="582">
        <v>44125</v>
      </c>
    </row>
    <row r="44" spans="1:10" ht="13.5" customHeight="1" thickBot="1" x14ac:dyDescent="0.25">
      <c r="A44" s="171" t="s">
        <v>553</v>
      </c>
      <c r="B44" s="619" t="s">
        <v>1699</v>
      </c>
      <c r="C44" s="605" t="s">
        <v>1728</v>
      </c>
      <c r="D44" s="21">
        <v>32920</v>
      </c>
      <c r="E44" s="21">
        <v>33260</v>
      </c>
      <c r="F44" s="311">
        <f t="shared" si="1"/>
        <v>340</v>
      </c>
      <c r="G44" s="316"/>
    </row>
    <row r="45" spans="1:10" ht="13.5" customHeight="1" thickBot="1" x14ac:dyDescent="0.25">
      <c r="A45" s="171" t="s">
        <v>554</v>
      </c>
      <c r="B45" s="620" t="s">
        <v>1073</v>
      </c>
      <c r="C45" s="608" t="s">
        <v>1603</v>
      </c>
      <c r="D45" s="22">
        <v>22385</v>
      </c>
      <c r="E45" s="22">
        <v>22730</v>
      </c>
      <c r="F45" s="311">
        <f t="shared" si="1"/>
        <v>345</v>
      </c>
    </row>
    <row r="46" spans="1:10" ht="12.75" customHeight="1" thickBot="1" x14ac:dyDescent="0.25">
      <c r="A46" s="171" t="s">
        <v>555</v>
      </c>
      <c r="B46" s="619" t="s">
        <v>1074</v>
      </c>
      <c r="C46" s="595" t="s">
        <v>1729</v>
      </c>
      <c r="D46" s="22">
        <v>41445</v>
      </c>
      <c r="E46" s="22">
        <v>41720</v>
      </c>
      <c r="F46" s="311">
        <f t="shared" si="1"/>
        <v>275</v>
      </c>
      <c r="G46" s="310"/>
      <c r="J46" s="106"/>
    </row>
    <row r="47" spans="1:10" ht="13.5" customHeight="1" thickBot="1" x14ac:dyDescent="0.25">
      <c r="A47" s="224" t="s">
        <v>557</v>
      </c>
      <c r="B47" s="620" t="s">
        <v>1074</v>
      </c>
      <c r="C47" s="596" t="s">
        <v>998</v>
      </c>
      <c r="D47" s="22">
        <v>51990</v>
      </c>
      <c r="E47" s="22">
        <v>52295</v>
      </c>
      <c r="F47" s="311">
        <f t="shared" si="1"/>
        <v>305</v>
      </c>
      <c r="G47" s="135"/>
    </row>
    <row r="48" spans="1:10" ht="13.5" customHeight="1" thickBot="1" x14ac:dyDescent="0.25">
      <c r="A48" s="25" t="s">
        <v>558</v>
      </c>
      <c r="B48" s="619" t="s">
        <v>1700</v>
      </c>
      <c r="C48" s="595" t="s">
        <v>559</v>
      </c>
      <c r="D48" s="22">
        <v>41600</v>
      </c>
      <c r="E48" s="22">
        <v>41715</v>
      </c>
      <c r="F48" s="311">
        <f t="shared" si="1"/>
        <v>115</v>
      </c>
    </row>
    <row r="49" spans="1:13" ht="13.5" customHeight="1" thickBot="1" x14ac:dyDescent="0.25">
      <c r="A49" s="28" t="s">
        <v>560</v>
      </c>
      <c r="B49" s="620" t="s">
        <v>1075</v>
      </c>
      <c r="C49" s="608" t="s">
        <v>1730</v>
      </c>
      <c r="D49" s="157">
        <v>88655</v>
      </c>
      <c r="E49" s="157">
        <v>88880</v>
      </c>
      <c r="F49" s="311">
        <f t="shared" si="1"/>
        <v>225</v>
      </c>
    </row>
    <row r="50" spans="1:13" ht="13.5" customHeight="1" thickBot="1" x14ac:dyDescent="0.25">
      <c r="A50" s="25" t="s">
        <v>561</v>
      </c>
      <c r="B50" s="619" t="s">
        <v>1076</v>
      </c>
      <c r="C50" s="605" t="s">
        <v>1731</v>
      </c>
      <c r="D50" s="21">
        <v>76395</v>
      </c>
      <c r="E50" s="21">
        <v>77100</v>
      </c>
      <c r="F50" s="311">
        <f t="shared" si="1"/>
        <v>705</v>
      </c>
      <c r="G50" s="135" t="s">
        <v>562</v>
      </c>
    </row>
    <row r="51" spans="1:13" ht="13.5" customHeight="1" thickBot="1" x14ac:dyDescent="0.25">
      <c r="A51" s="28" t="s">
        <v>563</v>
      </c>
      <c r="B51" s="620" t="s">
        <v>1077</v>
      </c>
      <c r="C51" s="603" t="s">
        <v>1732</v>
      </c>
      <c r="D51" s="22">
        <v>9345</v>
      </c>
      <c r="E51" s="22">
        <v>9500</v>
      </c>
      <c r="F51" s="311">
        <f t="shared" si="1"/>
        <v>155</v>
      </c>
    </row>
    <row r="52" spans="1:13" ht="13.5" customHeight="1" thickBot="1" x14ac:dyDescent="0.25">
      <c r="A52" s="25" t="s">
        <v>564</v>
      </c>
      <c r="B52" s="619" t="s">
        <v>1701</v>
      </c>
      <c r="C52" s="604" t="s">
        <v>1733</v>
      </c>
      <c r="D52" s="22">
        <v>11140</v>
      </c>
      <c r="E52" s="22">
        <v>11250</v>
      </c>
      <c r="F52" s="311">
        <f t="shared" si="1"/>
        <v>110</v>
      </c>
      <c r="G52" s="349"/>
    </row>
    <row r="53" spans="1:13" ht="13.5" customHeight="1" thickBot="1" x14ac:dyDescent="0.25">
      <c r="A53" s="28" t="s">
        <v>565</v>
      </c>
      <c r="B53" s="620" t="s">
        <v>1078</v>
      </c>
      <c r="C53" s="603" t="s">
        <v>1734</v>
      </c>
      <c r="D53" s="22">
        <v>20315</v>
      </c>
      <c r="E53" s="22">
        <v>20485</v>
      </c>
      <c r="F53" s="311">
        <f t="shared" si="1"/>
        <v>170</v>
      </c>
    </row>
    <row r="54" spans="1:13" ht="13.5" customHeight="1" thickBot="1" x14ac:dyDescent="0.25">
      <c r="A54" s="25" t="s">
        <v>566</v>
      </c>
      <c r="B54" s="619" t="s">
        <v>1079</v>
      </c>
      <c r="C54" s="605" t="s">
        <v>1735</v>
      </c>
      <c r="D54" s="21">
        <v>10990</v>
      </c>
      <c r="E54" s="21">
        <v>11235</v>
      </c>
      <c r="F54" s="311">
        <f t="shared" si="1"/>
        <v>245</v>
      </c>
      <c r="G54" s="135" t="s">
        <v>567</v>
      </c>
    </row>
    <row r="55" spans="1:13" ht="13.5" customHeight="1" thickBot="1" x14ac:dyDescent="0.25">
      <c r="A55" s="25" t="s">
        <v>568</v>
      </c>
      <c r="B55" s="620" t="s">
        <v>1702</v>
      </c>
      <c r="C55" s="609" t="s">
        <v>569</v>
      </c>
      <c r="D55" s="22">
        <v>44595</v>
      </c>
      <c r="E55" s="22">
        <v>44685</v>
      </c>
      <c r="F55" s="311">
        <f t="shared" si="1"/>
        <v>90</v>
      </c>
    </row>
    <row r="56" spans="1:13" ht="12.95" customHeight="1" thickBot="1" x14ac:dyDescent="0.25">
      <c r="A56" s="222" t="s">
        <v>570</v>
      </c>
      <c r="B56" s="619" t="s">
        <v>1703</v>
      </c>
      <c r="C56" s="597" t="s">
        <v>1736</v>
      </c>
      <c r="D56" s="151">
        <v>10875</v>
      </c>
      <c r="E56" s="151">
        <v>10925</v>
      </c>
      <c r="F56" s="311">
        <f t="shared" si="1"/>
        <v>50</v>
      </c>
      <c r="G56" s="349"/>
    </row>
    <row r="57" spans="1:13" ht="12.95" customHeight="1" thickBot="1" x14ac:dyDescent="0.25">
      <c r="A57" s="223" t="s">
        <v>571</v>
      </c>
      <c r="B57" s="765" t="s">
        <v>1080</v>
      </c>
      <c r="C57" s="766" t="s">
        <v>1737</v>
      </c>
      <c r="D57" s="157"/>
      <c r="E57" s="157"/>
      <c r="F57" s="588">
        <v>239</v>
      </c>
      <c r="G57" s="311"/>
      <c r="M57" s="310"/>
    </row>
    <row r="58" spans="1:13" ht="14.25" customHeight="1" thickBot="1" x14ac:dyDescent="0.25">
      <c r="A58" s="171" t="s">
        <v>572</v>
      </c>
      <c r="B58" s="619" t="s">
        <v>1704</v>
      </c>
      <c r="C58" s="599" t="s">
        <v>1738</v>
      </c>
      <c r="D58" s="157">
        <v>22995</v>
      </c>
      <c r="E58" s="157">
        <v>23145</v>
      </c>
      <c r="F58" s="311">
        <f t="shared" si="1"/>
        <v>150</v>
      </c>
      <c r="G58" s="285"/>
    </row>
    <row r="59" spans="1:13" ht="13.5" customHeight="1" thickBot="1" x14ac:dyDescent="0.25">
      <c r="A59" s="171" t="s">
        <v>1013</v>
      </c>
      <c r="B59" s="620" t="s">
        <v>1705</v>
      </c>
      <c r="C59" s="600" t="s">
        <v>1009</v>
      </c>
      <c r="D59" s="158">
        <v>22555</v>
      </c>
      <c r="E59" s="158">
        <v>22735</v>
      </c>
      <c r="F59" s="311">
        <f t="shared" si="1"/>
        <v>180</v>
      </c>
      <c r="G59" s="319" t="s">
        <v>1008</v>
      </c>
    </row>
    <row r="60" spans="1:13" ht="12.75" customHeight="1" thickBot="1" x14ac:dyDescent="0.25">
      <c r="A60" s="223" t="s">
        <v>573</v>
      </c>
      <c r="B60" s="619" t="s">
        <v>1081</v>
      </c>
      <c r="C60" s="597" t="s">
        <v>1739</v>
      </c>
      <c r="D60" s="151">
        <v>13005</v>
      </c>
      <c r="E60" s="151">
        <v>13150</v>
      </c>
      <c r="F60" s="311">
        <f t="shared" si="1"/>
        <v>145</v>
      </c>
      <c r="G60" s="343" t="s">
        <v>1369</v>
      </c>
    </row>
    <row r="61" spans="1:13" ht="12.75" customHeight="1" thickBot="1" x14ac:dyDescent="0.25">
      <c r="A61" s="171" t="s">
        <v>574</v>
      </c>
      <c r="B61" s="620" t="s">
        <v>1082</v>
      </c>
      <c r="C61" s="600" t="s">
        <v>575</v>
      </c>
      <c r="D61" s="22">
        <v>70135</v>
      </c>
      <c r="E61" s="22">
        <v>70315</v>
      </c>
      <c r="F61" s="311">
        <f t="shared" si="1"/>
        <v>180</v>
      </c>
    </row>
    <row r="62" spans="1:13" ht="12.95" customHeight="1" thickBot="1" x14ac:dyDescent="0.25">
      <c r="A62" s="171" t="s">
        <v>576</v>
      </c>
      <c r="B62" s="619" t="s">
        <v>1083</v>
      </c>
      <c r="C62" s="599" t="s">
        <v>1518</v>
      </c>
      <c r="D62" s="21">
        <v>13580</v>
      </c>
      <c r="E62" s="21">
        <v>13845</v>
      </c>
      <c r="F62" s="311">
        <f t="shared" si="1"/>
        <v>265</v>
      </c>
      <c r="G62" s="144" t="s">
        <v>1519</v>
      </c>
    </row>
    <row r="63" spans="1:13" ht="12.95" customHeight="1" thickBot="1" x14ac:dyDescent="0.25">
      <c r="A63" s="223" t="s">
        <v>577</v>
      </c>
      <c r="B63" s="620" t="s">
        <v>1084</v>
      </c>
      <c r="C63" s="610" t="s">
        <v>936</v>
      </c>
      <c r="D63" s="157">
        <v>2120</v>
      </c>
      <c r="E63" s="157">
        <v>2125</v>
      </c>
      <c r="F63" s="311">
        <f t="shared" si="1"/>
        <v>5</v>
      </c>
      <c r="G63" s="144" t="s">
        <v>946</v>
      </c>
    </row>
    <row r="64" spans="1:13" ht="12.95" customHeight="1" thickBot="1" x14ac:dyDescent="0.25">
      <c r="A64" s="224" t="s">
        <v>578</v>
      </c>
      <c r="B64" s="619" t="s">
        <v>1085</v>
      </c>
      <c r="C64" s="597" t="s">
        <v>579</v>
      </c>
      <c r="D64" s="157">
        <v>20210</v>
      </c>
      <c r="E64" s="157">
        <v>20295</v>
      </c>
      <c r="F64" s="311">
        <f t="shared" ref="F64" si="9">E64-D64</f>
        <v>85</v>
      </c>
    </row>
    <row r="65" spans="1:13" ht="12.95" customHeight="1" thickBot="1" x14ac:dyDescent="0.25">
      <c r="A65" s="224" t="s">
        <v>580</v>
      </c>
      <c r="B65" s="620" t="s">
        <v>1086</v>
      </c>
      <c r="C65" s="598" t="s">
        <v>1740</v>
      </c>
      <c r="D65" s="22">
        <v>64790</v>
      </c>
      <c r="E65" s="22">
        <v>65330</v>
      </c>
      <c r="F65" s="311">
        <f t="shared" si="1"/>
        <v>540</v>
      </c>
    </row>
    <row r="66" spans="1:13" ht="12" customHeight="1" thickBot="1" x14ac:dyDescent="0.25">
      <c r="A66" s="224" t="s">
        <v>581</v>
      </c>
      <c r="B66" s="619" t="s">
        <v>1706</v>
      </c>
      <c r="C66" s="611" t="s">
        <v>1741</v>
      </c>
      <c r="D66" s="22">
        <v>29650</v>
      </c>
      <c r="E66" s="22">
        <v>30120</v>
      </c>
      <c r="F66" s="311">
        <f t="shared" si="1"/>
        <v>470</v>
      </c>
      <c r="G66" s="314"/>
    </row>
    <row r="67" spans="1:13" ht="12.95" customHeight="1" thickBot="1" x14ac:dyDescent="0.25">
      <c r="A67" s="171" t="s">
        <v>582</v>
      </c>
      <c r="B67" s="620" t="s">
        <v>1707</v>
      </c>
      <c r="C67" s="608" t="s">
        <v>1742</v>
      </c>
      <c r="D67" s="151">
        <v>7595</v>
      </c>
      <c r="E67" s="151">
        <v>7680</v>
      </c>
      <c r="F67" s="311">
        <f t="shared" si="1"/>
        <v>85</v>
      </c>
    </row>
    <row r="68" spans="1:13" ht="12.95" customHeight="1" thickBot="1" x14ac:dyDescent="0.25">
      <c r="A68" s="171" t="s">
        <v>583</v>
      </c>
      <c r="B68" s="619" t="s">
        <v>1087</v>
      </c>
      <c r="C68" s="597" t="s">
        <v>1743</v>
      </c>
      <c r="D68" s="161">
        <v>26370</v>
      </c>
      <c r="E68" s="161">
        <v>26615</v>
      </c>
      <c r="F68" s="311">
        <f t="shared" si="1"/>
        <v>245</v>
      </c>
    </row>
    <row r="69" spans="1:13" ht="12.95" customHeight="1" thickBot="1" x14ac:dyDescent="0.25">
      <c r="A69" s="171" t="s">
        <v>584</v>
      </c>
      <c r="B69" s="620" t="s">
        <v>1088</v>
      </c>
      <c r="C69" s="603" t="s">
        <v>585</v>
      </c>
      <c r="D69" s="22">
        <v>54600</v>
      </c>
      <c r="E69" s="22">
        <v>54775</v>
      </c>
      <c r="F69" s="311">
        <f t="shared" si="1"/>
        <v>175</v>
      </c>
      <c r="G69" s="315"/>
      <c r="H69" s="115"/>
    </row>
    <row r="70" spans="1:13" ht="12.95" customHeight="1" thickBot="1" x14ac:dyDescent="0.25">
      <c r="A70" s="225" t="s">
        <v>586</v>
      </c>
      <c r="B70" s="619" t="s">
        <v>1089</v>
      </c>
      <c r="C70" s="595" t="s">
        <v>587</v>
      </c>
      <c r="D70" s="156">
        <v>85905</v>
      </c>
      <c r="E70" s="156">
        <v>86170</v>
      </c>
      <c r="F70" s="311">
        <f t="shared" ref="F70:F108" si="10">E70-D70</f>
        <v>265</v>
      </c>
      <c r="G70" s="135" t="s">
        <v>588</v>
      </c>
    </row>
    <row r="71" spans="1:13" ht="12.95" customHeight="1" thickBot="1" x14ac:dyDescent="0.25">
      <c r="A71" s="224" t="s">
        <v>589</v>
      </c>
      <c r="B71" s="620" t="s">
        <v>1708</v>
      </c>
      <c r="C71" s="596" t="s">
        <v>590</v>
      </c>
      <c r="D71" s="276">
        <v>36480</v>
      </c>
      <c r="E71" s="276">
        <v>36590</v>
      </c>
      <c r="F71" s="311">
        <f t="shared" si="10"/>
        <v>110</v>
      </c>
    </row>
    <row r="72" spans="1:13" ht="12.95" customHeight="1" thickBot="1" x14ac:dyDescent="0.25">
      <c r="A72" s="171" t="s">
        <v>591</v>
      </c>
      <c r="B72" s="619" t="s">
        <v>1090</v>
      </c>
      <c r="C72" s="597" t="s">
        <v>1744</v>
      </c>
      <c r="D72" s="22">
        <v>5650</v>
      </c>
      <c r="E72" s="22">
        <v>5775</v>
      </c>
      <c r="F72" s="311">
        <f t="shared" si="10"/>
        <v>125</v>
      </c>
      <c r="G72" s="350"/>
    </row>
    <row r="73" spans="1:13" ht="13.5" customHeight="1" thickBot="1" x14ac:dyDescent="0.25">
      <c r="A73" s="171" t="s">
        <v>592</v>
      </c>
      <c r="B73" s="620" t="s">
        <v>1091</v>
      </c>
      <c r="C73" s="596" t="s">
        <v>1745</v>
      </c>
      <c r="D73" s="22">
        <v>55650</v>
      </c>
      <c r="E73" s="22">
        <v>56160</v>
      </c>
      <c r="F73" s="311">
        <f t="shared" si="10"/>
        <v>510</v>
      </c>
      <c r="G73" s="316"/>
    </row>
    <row r="74" spans="1:13" ht="12.95" customHeight="1" thickBot="1" x14ac:dyDescent="0.25">
      <c r="A74" s="225" t="s">
        <v>593</v>
      </c>
      <c r="B74" s="619" t="s">
        <v>1092</v>
      </c>
      <c r="C74" s="604" t="s">
        <v>1639</v>
      </c>
      <c r="D74" s="154">
        <v>9405</v>
      </c>
      <c r="E74" s="154">
        <v>9435</v>
      </c>
      <c r="F74" s="572">
        <f t="shared" ref="F74" si="11">E74-D74</f>
        <v>30</v>
      </c>
      <c r="G74" s="137"/>
    </row>
    <row r="75" spans="1:13" ht="12.95" customHeight="1" thickBot="1" x14ac:dyDescent="0.25">
      <c r="A75" s="224" t="s">
        <v>594</v>
      </c>
      <c r="B75" s="620" t="s">
        <v>1093</v>
      </c>
      <c r="C75" s="603" t="s">
        <v>595</v>
      </c>
      <c r="D75" s="22">
        <v>270</v>
      </c>
      <c r="E75" s="22">
        <v>270</v>
      </c>
      <c r="F75" s="311">
        <f t="shared" si="10"/>
        <v>0</v>
      </c>
      <c r="G75" s="135" t="s">
        <v>498</v>
      </c>
      <c r="M75" s="592" t="s">
        <v>1586</v>
      </c>
    </row>
    <row r="76" spans="1:13" ht="12.95" customHeight="1" thickBot="1" x14ac:dyDescent="0.25">
      <c r="A76" s="224" t="s">
        <v>596</v>
      </c>
      <c r="B76" s="619" t="s">
        <v>1094</v>
      </c>
      <c r="C76" s="604" t="s">
        <v>970</v>
      </c>
      <c r="D76" s="154">
        <v>25775</v>
      </c>
      <c r="E76" s="154">
        <v>25935</v>
      </c>
      <c r="F76" s="311">
        <f t="shared" si="10"/>
        <v>160</v>
      </c>
      <c r="G76" s="144" t="s">
        <v>1011</v>
      </c>
    </row>
    <row r="77" spans="1:13" ht="12.95" customHeight="1" thickBot="1" x14ac:dyDescent="0.25">
      <c r="A77" s="224" t="s">
        <v>597</v>
      </c>
      <c r="B77" s="620" t="s">
        <v>1095</v>
      </c>
      <c r="C77" s="603" t="s">
        <v>1629</v>
      </c>
      <c r="D77" s="22">
        <v>17770</v>
      </c>
      <c r="E77" s="22">
        <v>18045</v>
      </c>
      <c r="F77" s="311">
        <f t="shared" ref="F77" si="12">E77-D77</f>
        <v>275</v>
      </c>
      <c r="G77" s="547" t="s">
        <v>1630</v>
      </c>
    </row>
    <row r="78" spans="1:13" ht="12.95" customHeight="1" thickBot="1" x14ac:dyDescent="0.25">
      <c r="A78" s="224" t="s">
        <v>598</v>
      </c>
      <c r="B78" s="619" t="s">
        <v>1096</v>
      </c>
      <c r="C78" s="604" t="s">
        <v>976</v>
      </c>
      <c r="D78" s="22">
        <v>36095</v>
      </c>
      <c r="E78" s="22">
        <v>36400</v>
      </c>
      <c r="F78" s="311">
        <f t="shared" si="10"/>
        <v>305</v>
      </c>
      <c r="G78" s="144" t="s">
        <v>971</v>
      </c>
    </row>
    <row r="79" spans="1:13" ht="12.95" customHeight="1" thickBot="1" x14ac:dyDescent="0.25">
      <c r="A79" s="224" t="s">
        <v>599</v>
      </c>
      <c r="B79" s="620" t="s">
        <v>1097</v>
      </c>
      <c r="C79" s="603" t="s">
        <v>1746</v>
      </c>
      <c r="D79" s="22">
        <v>7565</v>
      </c>
      <c r="E79" s="22">
        <v>7695</v>
      </c>
      <c r="F79" s="311">
        <f t="shared" si="10"/>
        <v>130</v>
      </c>
      <c r="G79" s="458" t="s">
        <v>1464</v>
      </c>
    </row>
    <row r="80" spans="1:13" ht="12.95" customHeight="1" thickBot="1" x14ac:dyDescent="0.25">
      <c r="A80" s="224" t="s">
        <v>600</v>
      </c>
      <c r="B80" s="619" t="s">
        <v>1709</v>
      </c>
      <c r="C80" s="604" t="s">
        <v>601</v>
      </c>
      <c r="D80" s="161">
        <v>28075</v>
      </c>
      <c r="E80" s="161">
        <v>28215</v>
      </c>
      <c r="F80" s="311">
        <f t="shared" si="10"/>
        <v>140</v>
      </c>
    </row>
    <row r="81" spans="1:13" ht="12.95" customHeight="1" thickBot="1" x14ac:dyDescent="0.25">
      <c r="A81" s="224" t="s">
        <v>602</v>
      </c>
      <c r="B81" s="620" t="s">
        <v>1098</v>
      </c>
      <c r="C81" s="603" t="s">
        <v>1542</v>
      </c>
      <c r="D81" s="499">
        <v>10025</v>
      </c>
      <c r="E81" s="499">
        <v>10135</v>
      </c>
      <c r="F81" s="311">
        <f t="shared" si="10"/>
        <v>110</v>
      </c>
    </row>
    <row r="82" spans="1:13" ht="12.95" customHeight="1" thickBot="1" x14ac:dyDescent="0.25">
      <c r="A82" s="224" t="s">
        <v>603</v>
      </c>
      <c r="B82" s="619" t="s">
        <v>1099</v>
      </c>
      <c r="C82" s="604" t="s">
        <v>607</v>
      </c>
      <c r="D82" s="706"/>
      <c r="E82" s="706"/>
      <c r="F82" s="588">
        <v>205</v>
      </c>
      <c r="G82" s="496">
        <v>62000</v>
      </c>
    </row>
    <row r="83" spans="1:13" ht="12.95" customHeight="1" thickBot="1" x14ac:dyDescent="0.25">
      <c r="A83" s="224" t="s">
        <v>604</v>
      </c>
      <c r="B83" s="620" t="s">
        <v>1100</v>
      </c>
      <c r="C83" s="603" t="s">
        <v>1747</v>
      </c>
      <c r="D83" s="22">
        <v>7545</v>
      </c>
      <c r="E83" s="22">
        <v>7685</v>
      </c>
      <c r="F83" s="311">
        <f t="shared" si="10"/>
        <v>140</v>
      </c>
      <c r="G83" s="135" t="s">
        <v>515</v>
      </c>
    </row>
    <row r="84" spans="1:13" ht="12.95" customHeight="1" thickBot="1" x14ac:dyDescent="0.25">
      <c r="A84" s="224" t="s">
        <v>605</v>
      </c>
      <c r="B84" s="619" t="s">
        <v>1101</v>
      </c>
      <c r="C84" s="604" t="s">
        <v>1748</v>
      </c>
      <c r="D84" s="22">
        <v>12000</v>
      </c>
      <c r="E84" s="22">
        <v>12190</v>
      </c>
      <c r="F84" s="311">
        <f t="shared" si="10"/>
        <v>190</v>
      </c>
      <c r="G84" s="116"/>
      <c r="H84" s="106"/>
    </row>
    <row r="85" spans="1:13" ht="12.95" customHeight="1" thickBot="1" x14ac:dyDescent="0.25">
      <c r="A85" s="224" t="s">
        <v>606</v>
      </c>
      <c r="B85" s="620" t="s">
        <v>1102</v>
      </c>
      <c r="C85" s="603" t="s">
        <v>1469</v>
      </c>
      <c r="D85" s="22">
        <v>9335</v>
      </c>
      <c r="E85" s="22">
        <v>9410</v>
      </c>
      <c r="F85" s="311">
        <f t="shared" si="10"/>
        <v>75</v>
      </c>
      <c r="G85" s="106"/>
      <c r="H85" s="106"/>
    </row>
    <row r="86" spans="1:13" ht="12.95" customHeight="1" thickBot="1" x14ac:dyDescent="0.25">
      <c r="A86" s="171" t="s">
        <v>608</v>
      </c>
      <c r="B86" s="619" t="s">
        <v>1710</v>
      </c>
      <c r="C86" s="604" t="s">
        <v>1749</v>
      </c>
      <c r="D86" s="22">
        <v>36870</v>
      </c>
      <c r="E86" s="22">
        <v>36980</v>
      </c>
      <c r="F86" s="311">
        <f t="shared" si="10"/>
        <v>110</v>
      </c>
      <c r="G86" s="135" t="s">
        <v>515</v>
      </c>
    </row>
    <row r="87" spans="1:13" ht="12.95" customHeight="1" thickBot="1" x14ac:dyDescent="0.25">
      <c r="A87" s="224" t="s">
        <v>609</v>
      </c>
      <c r="B87" s="620" t="s">
        <v>1711</v>
      </c>
      <c r="C87" s="603" t="s">
        <v>610</v>
      </c>
      <c r="D87" s="22">
        <v>35455</v>
      </c>
      <c r="E87" s="22">
        <v>35565</v>
      </c>
      <c r="F87" s="311">
        <f t="shared" si="10"/>
        <v>110</v>
      </c>
      <c r="G87" s="111"/>
    </row>
    <row r="88" spans="1:13" ht="12.95" customHeight="1" thickBot="1" x14ac:dyDescent="0.25">
      <c r="A88" s="171" t="s">
        <v>611</v>
      </c>
      <c r="B88" s="619" t="s">
        <v>1103</v>
      </c>
      <c r="C88" s="605" t="s">
        <v>612</v>
      </c>
      <c r="D88" s="22">
        <v>18770</v>
      </c>
      <c r="E88" s="22">
        <v>18860</v>
      </c>
      <c r="F88" s="311">
        <f t="shared" si="10"/>
        <v>90</v>
      </c>
      <c r="G88" s="111"/>
    </row>
    <row r="89" spans="1:13" ht="12.95" customHeight="1" thickBot="1" x14ac:dyDescent="0.25">
      <c r="A89" s="224" t="s">
        <v>613</v>
      </c>
      <c r="B89" s="620" t="s">
        <v>1104</v>
      </c>
      <c r="C89" s="606" t="s">
        <v>614</v>
      </c>
      <c r="D89" s="22">
        <v>67570</v>
      </c>
      <c r="E89" s="22">
        <v>67730</v>
      </c>
      <c r="F89" s="311">
        <f t="shared" si="10"/>
        <v>160</v>
      </c>
      <c r="G89" s="111"/>
    </row>
    <row r="90" spans="1:13" ht="14.25" customHeight="1" thickBot="1" x14ac:dyDescent="0.25">
      <c r="A90" s="224" t="s">
        <v>615</v>
      </c>
      <c r="B90" s="619" t="s">
        <v>1105</v>
      </c>
      <c r="C90" s="612" t="s">
        <v>1005</v>
      </c>
      <c r="D90" s="22">
        <v>60270</v>
      </c>
      <c r="E90" s="22">
        <v>60555</v>
      </c>
      <c r="F90" s="311">
        <f t="shared" si="10"/>
        <v>285</v>
      </c>
      <c r="G90" s="323"/>
    </row>
    <row r="91" spans="1:13" ht="13.5" thickBot="1" x14ac:dyDescent="0.25">
      <c r="A91" s="224" t="s">
        <v>616</v>
      </c>
      <c r="B91" s="620" t="s">
        <v>1106</v>
      </c>
      <c r="C91" s="613" t="s">
        <v>996</v>
      </c>
      <c r="D91" s="22">
        <v>13025</v>
      </c>
      <c r="E91" s="22">
        <v>13265</v>
      </c>
      <c r="F91" s="311">
        <f t="shared" si="10"/>
        <v>240</v>
      </c>
      <c r="G91" s="145" t="s">
        <v>997</v>
      </c>
    </row>
    <row r="92" spans="1:13" s="297" customFormat="1" ht="14.25" customHeight="1" thickBot="1" x14ac:dyDescent="0.25">
      <c r="A92" s="284" t="s">
        <v>617</v>
      </c>
      <c r="B92" s="621" t="s">
        <v>1712</v>
      </c>
      <c r="C92" s="643" t="s">
        <v>1030</v>
      </c>
      <c r="D92" s="276">
        <v>12290</v>
      </c>
      <c r="E92" s="276">
        <v>12380</v>
      </c>
      <c r="F92" s="311">
        <f t="shared" si="10"/>
        <v>90</v>
      </c>
      <c r="G92" s="661"/>
      <c r="I92" s="693"/>
      <c r="M92" s="694"/>
    </row>
    <row r="93" spans="1:13" ht="14.25" customHeight="1" thickBot="1" x14ac:dyDescent="0.25">
      <c r="A93" s="28" t="s">
        <v>618</v>
      </c>
      <c r="B93" s="620" t="s">
        <v>1107</v>
      </c>
      <c r="C93" s="603" t="s">
        <v>1750</v>
      </c>
      <c r="D93" s="22">
        <v>655</v>
      </c>
      <c r="E93" s="22">
        <v>700</v>
      </c>
      <c r="F93" s="311">
        <f t="shared" si="10"/>
        <v>45</v>
      </c>
      <c r="G93" s="592" t="s">
        <v>1586</v>
      </c>
    </row>
    <row r="94" spans="1:13" s="153" customFormat="1" ht="12.95" customHeight="1" thickBot="1" x14ac:dyDescent="0.25">
      <c r="A94" s="224" t="s">
        <v>619</v>
      </c>
      <c r="B94" s="619" t="s">
        <v>1358</v>
      </c>
      <c r="C94" s="604" t="s">
        <v>1751</v>
      </c>
      <c r="D94" s="22">
        <v>36170</v>
      </c>
      <c r="E94" s="22">
        <v>36465</v>
      </c>
      <c r="F94" s="311">
        <f t="shared" si="10"/>
        <v>295</v>
      </c>
      <c r="G94" s="697"/>
    </row>
    <row r="95" spans="1:13" ht="12.95" customHeight="1" thickBot="1" x14ac:dyDescent="0.25">
      <c r="A95" s="224" t="s">
        <v>620</v>
      </c>
      <c r="B95" s="620" t="s">
        <v>1108</v>
      </c>
      <c r="C95" s="608" t="s">
        <v>1752</v>
      </c>
      <c r="D95" s="22">
        <v>13760</v>
      </c>
      <c r="E95" s="22">
        <v>13765</v>
      </c>
      <c r="F95" s="311">
        <f t="shared" si="10"/>
        <v>5</v>
      </c>
      <c r="G95" s="698"/>
    </row>
    <row r="96" spans="1:13" ht="12.95" customHeight="1" thickBot="1" x14ac:dyDescent="0.25">
      <c r="A96" s="171" t="s">
        <v>621</v>
      </c>
      <c r="B96" s="619" t="s">
        <v>1109</v>
      </c>
      <c r="C96" s="595" t="s">
        <v>622</v>
      </c>
      <c r="D96" s="276">
        <v>41145</v>
      </c>
      <c r="E96" s="276">
        <v>41315</v>
      </c>
      <c r="F96" s="311">
        <f t="shared" si="10"/>
        <v>170</v>
      </c>
      <c r="G96" s="699"/>
    </row>
    <row r="97" spans="1:10" ht="15" customHeight="1" thickBot="1" x14ac:dyDescent="0.25">
      <c r="A97" s="284" t="s">
        <v>623</v>
      </c>
      <c r="B97" s="620" t="s">
        <v>1110</v>
      </c>
      <c r="C97" s="614" t="s">
        <v>1753</v>
      </c>
      <c r="D97" s="276">
        <v>24590</v>
      </c>
      <c r="E97" s="276">
        <v>24690</v>
      </c>
      <c r="F97" s="311">
        <f t="shared" si="10"/>
        <v>100</v>
      </c>
      <c r="G97" s="316" t="s">
        <v>1349</v>
      </c>
    </row>
    <row r="98" spans="1:10" ht="12.95" customHeight="1" thickBot="1" x14ac:dyDescent="0.25">
      <c r="A98" s="171" t="s">
        <v>624</v>
      </c>
      <c r="B98" s="619" t="s">
        <v>1713</v>
      </c>
      <c r="C98" s="595" t="s">
        <v>1634</v>
      </c>
      <c r="D98" s="157">
        <v>9995</v>
      </c>
      <c r="E98" s="157">
        <v>10340</v>
      </c>
      <c r="F98" s="311">
        <f t="shared" ref="F98" si="13">E98-D98</f>
        <v>345</v>
      </c>
      <c r="G98" s="543"/>
    </row>
    <row r="99" spans="1:10" ht="12.75" customHeight="1" thickBot="1" x14ac:dyDescent="0.25">
      <c r="A99" s="224" t="s">
        <v>625</v>
      </c>
      <c r="B99" s="620" t="s">
        <v>1714</v>
      </c>
      <c r="C99" s="608" t="s">
        <v>1754</v>
      </c>
      <c r="D99" s="157">
        <v>12360</v>
      </c>
      <c r="E99" s="157">
        <v>12455</v>
      </c>
      <c r="F99" s="311">
        <f t="shared" si="10"/>
        <v>95</v>
      </c>
      <c r="G99" s="312" t="s">
        <v>537</v>
      </c>
    </row>
    <row r="100" spans="1:10" ht="15" customHeight="1" thickBot="1" x14ac:dyDescent="0.25">
      <c r="A100" s="171" t="s">
        <v>626</v>
      </c>
      <c r="B100" s="619" t="s">
        <v>1686</v>
      </c>
      <c r="C100" s="605" t="s">
        <v>1688</v>
      </c>
      <c r="D100" s="157">
        <v>4820</v>
      </c>
      <c r="E100" s="157">
        <v>4885</v>
      </c>
      <c r="F100" s="311">
        <f t="shared" ref="F100" si="14">E100-D100</f>
        <v>65</v>
      </c>
      <c r="G100" s="593"/>
    </row>
    <row r="101" spans="1:10" ht="12.95" customHeight="1" thickBot="1" x14ac:dyDescent="0.25">
      <c r="A101" s="224" t="s">
        <v>627</v>
      </c>
      <c r="B101" s="620" t="s">
        <v>1111</v>
      </c>
      <c r="C101" s="603" t="s">
        <v>1481</v>
      </c>
      <c r="D101" s="164">
        <v>13335</v>
      </c>
      <c r="E101" s="164">
        <v>13490</v>
      </c>
      <c r="F101" s="311">
        <f t="shared" si="10"/>
        <v>155</v>
      </c>
      <c r="G101" s="106"/>
    </row>
    <row r="102" spans="1:10" ht="12.95" customHeight="1" thickBot="1" x14ac:dyDescent="0.25">
      <c r="A102" s="226" t="s">
        <v>628</v>
      </c>
      <c r="B102" s="619" t="s">
        <v>1112</v>
      </c>
      <c r="C102" s="615" t="s">
        <v>960</v>
      </c>
      <c r="D102" s="164">
        <v>51880</v>
      </c>
      <c r="E102" s="164">
        <v>52130</v>
      </c>
      <c r="F102" s="311">
        <f t="shared" si="10"/>
        <v>250</v>
      </c>
      <c r="G102" s="325"/>
    </row>
    <row r="103" spans="1:10" ht="12.95" customHeight="1" thickBot="1" x14ac:dyDescent="0.25">
      <c r="A103" s="224" t="s">
        <v>629</v>
      </c>
      <c r="B103" s="620" t="s">
        <v>263</v>
      </c>
      <c r="C103" s="603" t="s">
        <v>1755</v>
      </c>
      <c r="D103" s="22">
        <v>6370</v>
      </c>
      <c r="E103" s="22">
        <v>6420</v>
      </c>
      <c r="F103" s="311">
        <f t="shared" si="10"/>
        <v>50</v>
      </c>
      <c r="G103" s="349"/>
    </row>
    <row r="104" spans="1:10" ht="14.25" customHeight="1" thickBot="1" x14ac:dyDescent="0.25">
      <c r="A104" s="171" t="s">
        <v>630</v>
      </c>
      <c r="B104" s="619" t="s">
        <v>1373</v>
      </c>
      <c r="C104" s="605" t="s">
        <v>1756</v>
      </c>
      <c r="D104" s="21">
        <v>21905</v>
      </c>
      <c r="E104" s="21">
        <v>22215</v>
      </c>
      <c r="F104" s="311">
        <f t="shared" si="10"/>
        <v>310</v>
      </c>
      <c r="G104" s="316" t="s">
        <v>1370</v>
      </c>
    </row>
    <row r="105" spans="1:10" ht="12.95" customHeight="1" thickBot="1" x14ac:dyDescent="0.25">
      <c r="A105" s="171" t="s">
        <v>631</v>
      </c>
      <c r="B105" s="620" t="s">
        <v>1113</v>
      </c>
      <c r="C105" s="600" t="s">
        <v>632</v>
      </c>
      <c r="D105" s="22">
        <v>20635</v>
      </c>
      <c r="E105" s="22">
        <v>20775</v>
      </c>
      <c r="F105" s="311">
        <f t="shared" si="10"/>
        <v>140</v>
      </c>
    </row>
    <row r="106" spans="1:10" ht="14.1" customHeight="1" thickBot="1" x14ac:dyDescent="0.25">
      <c r="A106" s="222" t="s">
        <v>633</v>
      </c>
      <c r="B106" s="619" t="s">
        <v>1114</v>
      </c>
      <c r="C106" s="597" t="s">
        <v>634</v>
      </c>
      <c r="D106" s="21">
        <v>89995</v>
      </c>
      <c r="E106" s="21">
        <v>90585</v>
      </c>
      <c r="F106" s="311">
        <f t="shared" si="10"/>
        <v>590</v>
      </c>
      <c r="G106" s="159" t="s">
        <v>544</v>
      </c>
    </row>
    <row r="107" spans="1:10" ht="14.1" customHeight="1" thickBot="1" x14ac:dyDescent="0.25">
      <c r="A107" s="222" t="s">
        <v>635</v>
      </c>
      <c r="B107" s="620" t="s">
        <v>1115</v>
      </c>
      <c r="C107" s="596" t="s">
        <v>636</v>
      </c>
      <c r="D107" s="276">
        <v>11055</v>
      </c>
      <c r="E107" s="276">
        <v>11055</v>
      </c>
      <c r="F107" s="311">
        <f t="shared" si="10"/>
        <v>0</v>
      </c>
      <c r="G107" s="568" t="s">
        <v>1643</v>
      </c>
      <c r="J107" t="s">
        <v>1982</v>
      </c>
    </row>
    <row r="108" spans="1:10" ht="14.1" customHeight="1" thickBot="1" x14ac:dyDescent="0.25">
      <c r="A108" s="171" t="s">
        <v>637</v>
      </c>
      <c r="B108" s="619" t="s">
        <v>1116</v>
      </c>
      <c r="C108" s="605" t="s">
        <v>1757</v>
      </c>
      <c r="D108" s="21">
        <v>29895</v>
      </c>
      <c r="E108" s="21">
        <v>30050</v>
      </c>
      <c r="F108" s="311">
        <f t="shared" si="10"/>
        <v>155</v>
      </c>
      <c r="G108" s="32"/>
    </row>
    <row r="109" spans="1:10" ht="14.1" customHeight="1" thickBot="1" x14ac:dyDescent="0.25">
      <c r="A109" s="223" t="s">
        <v>638</v>
      </c>
      <c r="B109" s="620" t="s">
        <v>1117</v>
      </c>
      <c r="C109" s="596" t="s">
        <v>1612</v>
      </c>
      <c r="D109" s="151">
        <v>20145</v>
      </c>
      <c r="E109" s="151">
        <v>20495</v>
      </c>
      <c r="F109" s="311">
        <f t="shared" ref="F109" si="15">E109-D109</f>
        <v>350</v>
      </c>
      <c r="G109" s="34"/>
    </row>
    <row r="110" spans="1:10" ht="15.6" customHeight="1" thickBot="1" x14ac:dyDescent="0.25">
      <c r="A110" s="223" t="s">
        <v>639</v>
      </c>
      <c r="B110" s="619" t="s">
        <v>1118</v>
      </c>
      <c r="C110" s="616" t="s">
        <v>1663</v>
      </c>
      <c r="D110" s="151">
        <v>9975</v>
      </c>
      <c r="E110" s="151">
        <v>10200</v>
      </c>
      <c r="F110" s="311">
        <f t="shared" ref="F110" si="16">E110-D110</f>
        <v>225</v>
      </c>
      <c r="G110" s="574"/>
      <c r="J110" s="310"/>
    </row>
    <row r="111" spans="1:10" ht="14.25" customHeight="1" thickBot="1" x14ac:dyDescent="0.25">
      <c r="A111" s="171" t="s">
        <v>1364</v>
      </c>
      <c r="B111" s="620" t="s">
        <v>1762</v>
      </c>
      <c r="C111" s="600" t="s">
        <v>1758</v>
      </c>
      <c r="D111" s="20">
        <v>23670</v>
      </c>
      <c r="E111" s="20">
        <v>23815</v>
      </c>
      <c r="F111" s="311">
        <f t="shared" ref="F111:F117" si="17">E111-D111</f>
        <v>145</v>
      </c>
      <c r="G111" s="285" t="s">
        <v>1360</v>
      </c>
    </row>
    <row r="112" spans="1:10" ht="16.5" customHeight="1" thickBot="1" x14ac:dyDescent="0.25">
      <c r="A112" s="224" t="s">
        <v>640</v>
      </c>
      <c r="B112" s="619" t="s">
        <v>1119</v>
      </c>
      <c r="C112" s="599" t="s">
        <v>1759</v>
      </c>
      <c r="D112" s="22">
        <v>16720</v>
      </c>
      <c r="E112" s="22">
        <v>16775</v>
      </c>
      <c r="F112" s="311">
        <f t="shared" si="17"/>
        <v>55</v>
      </c>
      <c r="G112" s="32"/>
    </row>
    <row r="113" spans="1:7" ht="14.1" customHeight="1" thickBot="1" x14ac:dyDescent="0.25">
      <c r="A113" s="223" t="s">
        <v>641</v>
      </c>
      <c r="B113" s="619" t="s">
        <v>1120</v>
      </c>
      <c r="C113" s="598" t="s">
        <v>642</v>
      </c>
      <c r="D113" s="151">
        <v>56160</v>
      </c>
      <c r="E113" s="151">
        <v>56395</v>
      </c>
      <c r="F113" s="311">
        <f>E113-D113</f>
        <v>235</v>
      </c>
      <c r="G113" s="159" t="s">
        <v>556</v>
      </c>
    </row>
    <row r="114" spans="1:7" ht="14.1" customHeight="1" thickBot="1" x14ac:dyDescent="0.25">
      <c r="A114" s="171" t="s">
        <v>643</v>
      </c>
      <c r="B114" s="620" t="s">
        <v>1715</v>
      </c>
      <c r="C114" s="599" t="s">
        <v>1760</v>
      </c>
      <c r="D114" s="579">
        <v>15355</v>
      </c>
      <c r="E114" s="579">
        <v>15505</v>
      </c>
      <c r="F114" s="311">
        <f t="shared" si="17"/>
        <v>150</v>
      </c>
      <c r="G114" s="32"/>
    </row>
    <row r="115" spans="1:7" ht="14.1" customHeight="1" thickBot="1" x14ac:dyDescent="0.25">
      <c r="A115" s="224" t="s">
        <v>644</v>
      </c>
      <c r="B115" s="619" t="s">
        <v>1121</v>
      </c>
      <c r="C115" s="598" t="s">
        <v>645</v>
      </c>
      <c r="D115" s="276">
        <v>48065</v>
      </c>
      <c r="E115" s="276">
        <v>48225</v>
      </c>
      <c r="F115" s="311">
        <f t="shared" si="17"/>
        <v>160</v>
      </c>
      <c r="G115" s="442"/>
    </row>
    <row r="116" spans="1:7" ht="14.25" customHeight="1" thickBot="1" x14ac:dyDescent="0.25">
      <c r="A116" s="594" t="s">
        <v>646</v>
      </c>
      <c r="B116" s="622" t="s">
        <v>217</v>
      </c>
      <c r="C116" s="601" t="s">
        <v>647</v>
      </c>
      <c r="D116" s="276">
        <v>20540</v>
      </c>
      <c r="E116" s="276">
        <v>20695</v>
      </c>
      <c r="F116" s="311">
        <f t="shared" si="17"/>
        <v>155</v>
      </c>
      <c r="G116" s="32"/>
    </row>
    <row r="117" spans="1:7" ht="14.1" customHeight="1" thickBot="1" x14ac:dyDescent="0.25">
      <c r="A117" s="222" t="s">
        <v>648</v>
      </c>
      <c r="B117" s="619" t="s">
        <v>1123</v>
      </c>
      <c r="C117" s="617" t="s">
        <v>647</v>
      </c>
      <c r="D117" s="151">
        <v>8115</v>
      </c>
      <c r="E117" s="151">
        <v>8235</v>
      </c>
      <c r="F117" s="311">
        <f t="shared" si="17"/>
        <v>120</v>
      </c>
      <c r="G117" s="357"/>
    </row>
    <row r="118" spans="1:7" ht="18" customHeight="1" thickBot="1" x14ac:dyDescent="0.25">
      <c r="A118" s="24"/>
      <c r="B118" s="141"/>
      <c r="C118" s="21"/>
      <c r="D118" s="21"/>
      <c r="E118" s="21" t="s">
        <v>1016</v>
      </c>
      <c r="F118" s="466">
        <f>SUM(F6:F117)</f>
        <v>23207</v>
      </c>
      <c r="G118" s="505">
        <f>F82+F33+F57</f>
        <v>847</v>
      </c>
    </row>
    <row r="119" spans="1:7" ht="27" customHeight="1" thickBot="1" x14ac:dyDescent="0.25">
      <c r="A119" s="176"/>
      <c r="B119" s="584" t="s">
        <v>1039</v>
      </c>
      <c r="C119" s="583"/>
      <c r="D119" s="454">
        <f>SUM('Общ. счетчики'!G10:G11)</f>
        <v>23740</v>
      </c>
      <c r="E119" s="318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14" sqref="D14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28" zoomScale="120" zoomScaleSheetLayoutView="120" workbookViewId="0">
      <selection activeCell="D23" sqref="D2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4" t="s">
        <v>649</v>
      </c>
      <c r="D1" s="817"/>
    </row>
    <row r="2" spans="1:8" x14ac:dyDescent="0.2">
      <c r="C2" s="104"/>
      <c r="D2" s="105"/>
      <c r="E2" s="818" t="s">
        <v>2028</v>
      </c>
      <c r="F2" s="818"/>
    </row>
    <row r="3" spans="1:8" ht="13.5" thickBot="1" x14ac:dyDescent="0.25">
      <c r="A3" s="819" t="s">
        <v>650</v>
      </c>
      <c r="B3" s="819"/>
      <c r="C3" s="2"/>
      <c r="F3" s="2"/>
    </row>
    <row r="4" spans="1:8" ht="13.5" thickBot="1" x14ac:dyDescent="0.25">
      <c r="A4" s="809" t="s">
        <v>1122</v>
      </c>
      <c r="B4" s="807" t="s">
        <v>481</v>
      </c>
      <c r="C4" s="807" t="s">
        <v>1</v>
      </c>
      <c r="D4" s="807" t="s">
        <v>2</v>
      </c>
      <c r="E4" s="807"/>
      <c r="F4" s="807" t="s">
        <v>5</v>
      </c>
    </row>
    <row r="5" spans="1:8" ht="13.5" thickBot="1" x14ac:dyDescent="0.25">
      <c r="A5" s="810"/>
      <c r="B5" s="807"/>
      <c r="C5" s="807"/>
      <c r="D5" s="807"/>
      <c r="E5" s="807"/>
      <c r="F5" s="807"/>
    </row>
    <row r="6" spans="1:8" ht="13.5" thickBot="1" x14ac:dyDescent="0.25">
      <c r="A6" s="811"/>
      <c r="B6" s="807"/>
      <c r="C6" s="807"/>
      <c r="D6" s="109" t="s">
        <v>6</v>
      </c>
      <c r="E6" s="110" t="s">
        <v>7</v>
      </c>
      <c r="F6" s="807"/>
    </row>
    <row r="7" spans="1:8" ht="15" customHeight="1" thickBot="1" x14ac:dyDescent="0.25">
      <c r="A7" s="141" t="s">
        <v>651</v>
      </c>
      <c r="B7" s="623" t="s">
        <v>1763</v>
      </c>
      <c r="C7" s="627" t="s">
        <v>1765</v>
      </c>
      <c r="D7" s="276">
        <v>12955</v>
      </c>
      <c r="E7" s="276">
        <v>13095</v>
      </c>
      <c r="F7" s="311">
        <f>E7-D7</f>
        <v>140</v>
      </c>
      <c r="G7" s="135" t="s">
        <v>498</v>
      </c>
    </row>
    <row r="8" spans="1:8" ht="15" customHeight="1" thickBot="1" x14ac:dyDescent="0.25">
      <c r="A8" s="171" t="s">
        <v>652</v>
      </c>
      <c r="B8" s="619" t="s">
        <v>1160</v>
      </c>
      <c r="C8" s="703" t="s">
        <v>1983</v>
      </c>
      <c r="D8" s="22">
        <v>595</v>
      </c>
      <c r="E8" s="22">
        <v>645</v>
      </c>
      <c r="F8" s="572">
        <f t="shared" ref="F8" si="0">E8-D8</f>
        <v>50</v>
      </c>
      <c r="G8" s="496"/>
    </row>
    <row r="9" spans="1:8" ht="17.25" customHeight="1" thickBot="1" x14ac:dyDescent="0.25">
      <c r="A9" s="701" t="s">
        <v>653</v>
      </c>
      <c r="B9" s="625" t="s">
        <v>1161</v>
      </c>
      <c r="C9" s="702" t="s">
        <v>993</v>
      </c>
      <c r="D9" s="374">
        <v>14830</v>
      </c>
      <c r="E9" s="374">
        <v>14920</v>
      </c>
      <c r="F9" s="572">
        <f t="shared" ref="F9:F31" si="1">E9-D9</f>
        <v>90</v>
      </c>
      <c r="G9" s="313"/>
    </row>
    <row r="10" spans="1:8" ht="15" customHeight="1" thickBot="1" x14ac:dyDescent="0.25">
      <c r="A10" s="165" t="s">
        <v>654</v>
      </c>
      <c r="B10" s="619" t="s">
        <v>1162</v>
      </c>
      <c r="C10" s="600" t="s">
        <v>1766</v>
      </c>
      <c r="D10" s="22">
        <v>13330</v>
      </c>
      <c r="E10" s="22">
        <v>13475</v>
      </c>
      <c r="F10" s="311">
        <f t="shared" si="1"/>
        <v>145</v>
      </c>
      <c r="G10" s="117"/>
      <c r="H10" s="297"/>
    </row>
    <row r="11" spans="1:8" ht="15" customHeight="1" thickBot="1" x14ac:dyDescent="0.25">
      <c r="A11" s="165" t="s">
        <v>655</v>
      </c>
      <c r="B11" s="625" t="s">
        <v>1163</v>
      </c>
      <c r="C11" s="599" t="s">
        <v>1545</v>
      </c>
      <c r="D11" s="22">
        <v>895</v>
      </c>
      <c r="E11" s="22">
        <v>900</v>
      </c>
      <c r="F11" s="311">
        <f t="shared" si="1"/>
        <v>5</v>
      </c>
      <c r="G11" s="324"/>
    </row>
    <row r="12" spans="1:8" ht="15" customHeight="1" thickBot="1" x14ac:dyDescent="0.25">
      <c r="A12" s="165" t="s">
        <v>656</v>
      </c>
      <c r="B12" s="619" t="s">
        <v>1164</v>
      </c>
      <c r="C12" s="600" t="s">
        <v>1029</v>
      </c>
      <c r="D12" s="22">
        <v>28605</v>
      </c>
      <c r="E12" s="22">
        <v>28700</v>
      </c>
      <c r="F12" s="311">
        <f t="shared" si="1"/>
        <v>95</v>
      </c>
      <c r="G12" s="313"/>
    </row>
    <row r="13" spans="1:8" ht="18" customHeight="1" thickBot="1" x14ac:dyDescent="0.25">
      <c r="A13" s="165" t="s">
        <v>657</v>
      </c>
      <c r="B13" s="625" t="s">
        <v>1165</v>
      </c>
      <c r="C13" s="597" t="s">
        <v>1621</v>
      </c>
      <c r="D13" s="22">
        <v>10455</v>
      </c>
      <c r="E13" s="22">
        <v>10650</v>
      </c>
      <c r="F13" s="311">
        <f t="shared" ref="F13" si="2">E13-D13</f>
        <v>195</v>
      </c>
      <c r="H13" s="211"/>
    </row>
    <row r="14" spans="1:8" ht="15" customHeight="1" thickBot="1" x14ac:dyDescent="0.25">
      <c r="A14" s="23" t="s">
        <v>658</v>
      </c>
      <c r="B14" s="619" t="s">
        <v>1166</v>
      </c>
      <c r="C14" s="609" t="s">
        <v>1767</v>
      </c>
      <c r="D14" s="22">
        <v>17755</v>
      </c>
      <c r="E14" s="22">
        <v>17995</v>
      </c>
      <c r="F14" s="311">
        <f t="shared" si="1"/>
        <v>240</v>
      </c>
      <c r="G14" s="295"/>
    </row>
    <row r="15" spans="1:8" ht="15" customHeight="1" thickBot="1" x14ac:dyDescent="0.25">
      <c r="A15" s="149" t="s">
        <v>659</v>
      </c>
      <c r="B15" s="619" t="s">
        <v>1167</v>
      </c>
      <c r="C15" s="633" t="s">
        <v>1979</v>
      </c>
      <c r="D15" s="22">
        <v>3175</v>
      </c>
      <c r="E15" s="22">
        <v>3435</v>
      </c>
      <c r="F15" s="311">
        <f t="shared" ref="F15" si="3">E15-D15</f>
        <v>260</v>
      </c>
      <c r="G15" s="295"/>
    </row>
    <row r="16" spans="1:8" s="118" customFormat="1" ht="21.75" customHeight="1" thickBot="1" x14ac:dyDescent="0.25">
      <c r="A16" s="141" t="s">
        <v>660</v>
      </c>
      <c r="B16" s="619" t="s">
        <v>1168</v>
      </c>
      <c r="C16" s="598" t="s">
        <v>661</v>
      </c>
      <c r="D16" s="22">
        <v>76995</v>
      </c>
      <c r="E16" s="276">
        <v>77190</v>
      </c>
      <c r="F16" s="311">
        <f t="shared" si="1"/>
        <v>195</v>
      </c>
      <c r="G16" s="135" t="s">
        <v>510</v>
      </c>
    </row>
    <row r="17" spans="1:17" ht="15" customHeight="1" thickBot="1" x14ac:dyDescent="0.25">
      <c r="A17" s="141" t="s">
        <v>662</v>
      </c>
      <c r="B17" s="625" t="s">
        <v>1169</v>
      </c>
      <c r="C17" s="595" t="s">
        <v>663</v>
      </c>
      <c r="D17" s="21">
        <v>39365</v>
      </c>
      <c r="E17" s="21">
        <v>39885</v>
      </c>
      <c r="F17" s="311">
        <f t="shared" si="1"/>
        <v>520</v>
      </c>
    </row>
    <row r="18" spans="1:17" ht="15.75" customHeight="1" thickBot="1" x14ac:dyDescent="0.25">
      <c r="A18" s="23" t="s">
        <v>664</v>
      </c>
      <c r="B18" s="619" t="s">
        <v>1170</v>
      </c>
      <c r="C18" s="603" t="s">
        <v>1768</v>
      </c>
      <c r="D18" s="22">
        <v>14835</v>
      </c>
      <c r="E18" s="22">
        <v>15020</v>
      </c>
      <c r="F18" s="311">
        <f t="shared" si="1"/>
        <v>185</v>
      </c>
      <c r="G18" s="309"/>
    </row>
    <row r="19" spans="1:17" ht="15" customHeight="1" thickBot="1" x14ac:dyDescent="0.25">
      <c r="A19" s="168" t="s">
        <v>665</v>
      </c>
      <c r="B19" s="625" t="s">
        <v>1171</v>
      </c>
      <c r="C19" s="595" t="s">
        <v>1769</v>
      </c>
      <c r="D19" s="151">
        <v>151770</v>
      </c>
      <c r="E19" s="151">
        <v>152725</v>
      </c>
      <c r="F19" s="311">
        <f t="shared" si="1"/>
        <v>955</v>
      </c>
      <c r="G19" s="112"/>
    </row>
    <row r="20" spans="1:17" ht="15" customHeight="1" thickBot="1" x14ac:dyDescent="0.25">
      <c r="A20" s="23" t="s">
        <v>666</v>
      </c>
      <c r="B20" s="619" t="s">
        <v>1172</v>
      </c>
      <c r="C20" s="596" t="s">
        <v>1770</v>
      </c>
      <c r="D20" s="25">
        <v>5980</v>
      </c>
      <c r="E20" s="25">
        <v>5995</v>
      </c>
      <c r="F20" s="311">
        <f t="shared" si="1"/>
        <v>15</v>
      </c>
      <c r="G20" s="126"/>
    </row>
    <row r="21" spans="1:17" ht="15" customHeight="1" thickBot="1" x14ac:dyDescent="0.25">
      <c r="A21" s="23" t="s">
        <v>667</v>
      </c>
      <c r="B21" s="625" t="s">
        <v>294</v>
      </c>
      <c r="C21" s="595" t="s">
        <v>1771</v>
      </c>
      <c r="D21" s="25">
        <v>12850</v>
      </c>
      <c r="E21" s="25">
        <v>13000</v>
      </c>
      <c r="F21" s="311">
        <f t="shared" si="1"/>
        <v>150</v>
      </c>
      <c r="G21" s="135" t="s">
        <v>515</v>
      </c>
    </row>
    <row r="22" spans="1:17" ht="15" customHeight="1" thickBot="1" x14ac:dyDescent="0.25">
      <c r="A22" s="160" t="s">
        <v>668</v>
      </c>
      <c r="B22" s="619" t="s">
        <v>1173</v>
      </c>
      <c r="C22" s="598" t="s">
        <v>1772</v>
      </c>
      <c r="D22" s="157">
        <v>12855</v>
      </c>
      <c r="E22" s="157">
        <v>12955</v>
      </c>
      <c r="F22" s="311">
        <f t="shared" si="1"/>
        <v>100</v>
      </c>
      <c r="G22" s="229"/>
    </row>
    <row r="23" spans="1:17" ht="15" customHeight="1" thickBot="1" x14ac:dyDescent="0.25">
      <c r="A23" s="160" t="s">
        <v>669</v>
      </c>
      <c r="B23" s="625" t="s">
        <v>1174</v>
      </c>
      <c r="C23" s="599" t="s">
        <v>983</v>
      </c>
      <c r="D23" s="175">
        <v>37950</v>
      </c>
      <c r="E23" s="175">
        <v>38040</v>
      </c>
      <c r="F23" s="311">
        <f t="shared" si="1"/>
        <v>90</v>
      </c>
      <c r="G23" s="167" t="s">
        <v>982</v>
      </c>
    </row>
    <row r="24" spans="1:17" ht="15" customHeight="1" thickBot="1" x14ac:dyDescent="0.25">
      <c r="A24" s="23" t="s">
        <v>670</v>
      </c>
      <c r="B24" s="619" t="s">
        <v>1175</v>
      </c>
      <c r="C24" s="600" t="s">
        <v>671</v>
      </c>
      <c r="D24" s="22">
        <v>53105</v>
      </c>
      <c r="E24" s="22">
        <v>53415</v>
      </c>
      <c r="F24" s="311">
        <f t="shared" si="1"/>
        <v>310</v>
      </c>
      <c r="G24" s="135" t="s">
        <v>520</v>
      </c>
    </row>
    <row r="25" spans="1:17" ht="16.5" customHeight="1" thickBot="1" x14ac:dyDescent="0.25">
      <c r="A25" s="160" t="s">
        <v>672</v>
      </c>
      <c r="B25" s="625" t="s">
        <v>1646</v>
      </c>
      <c r="C25" s="597" t="s">
        <v>1773</v>
      </c>
      <c r="D25" s="22">
        <v>11765</v>
      </c>
      <c r="E25" s="22">
        <v>11825</v>
      </c>
      <c r="F25" s="571">
        <f t="shared" si="1"/>
        <v>60</v>
      </c>
      <c r="G25" s="309"/>
    </row>
    <row r="26" spans="1:17" ht="21" customHeight="1" thickBot="1" x14ac:dyDescent="0.25">
      <c r="A26" s="149" t="s">
        <v>673</v>
      </c>
      <c r="B26" s="619" t="s">
        <v>1176</v>
      </c>
      <c r="C26" s="598" t="s">
        <v>1774</v>
      </c>
      <c r="D26" s="28">
        <v>15</v>
      </c>
      <c r="E26" s="28">
        <v>15</v>
      </c>
      <c r="F26" s="311">
        <f t="shared" si="1"/>
        <v>0</v>
      </c>
      <c r="G26" s="570" t="s">
        <v>1643</v>
      </c>
    </row>
    <row r="27" spans="1:17" ht="15" customHeight="1" thickBot="1" x14ac:dyDescent="0.25">
      <c r="A27" s="141" t="s">
        <v>674</v>
      </c>
      <c r="B27" s="625" t="s">
        <v>1177</v>
      </c>
      <c r="C27" s="597" t="s">
        <v>1775</v>
      </c>
      <c r="D27" s="22">
        <v>29210</v>
      </c>
      <c r="E27" s="276">
        <v>30755</v>
      </c>
      <c r="F27" s="572">
        <f t="shared" si="1"/>
        <v>1545</v>
      </c>
      <c r="G27" s="309"/>
    </row>
    <row r="28" spans="1:17" ht="15" customHeight="1" thickBot="1" x14ac:dyDescent="0.25">
      <c r="A28" s="141" t="s">
        <v>675</v>
      </c>
      <c r="B28" s="621" t="s">
        <v>1764</v>
      </c>
      <c r="C28" s="596" t="s">
        <v>1776</v>
      </c>
      <c r="D28" s="25">
        <v>31000</v>
      </c>
      <c r="E28" s="25">
        <v>31210</v>
      </c>
      <c r="F28" s="311">
        <f t="shared" si="1"/>
        <v>210</v>
      </c>
      <c r="G28" s="137"/>
    </row>
    <row r="29" spans="1:17" ht="15" customHeight="1" thickBot="1" x14ac:dyDescent="0.25">
      <c r="A29" s="149" t="s">
        <v>676</v>
      </c>
      <c r="B29" s="625" t="s">
        <v>1178</v>
      </c>
      <c r="C29" s="604" t="s">
        <v>1777</v>
      </c>
      <c r="D29" s="22">
        <v>31430</v>
      </c>
      <c r="E29" s="22">
        <v>31615</v>
      </c>
      <c r="F29" s="311">
        <f t="shared" si="1"/>
        <v>185</v>
      </c>
      <c r="G29" s="309"/>
    </row>
    <row r="30" spans="1:17" s="119" customFormat="1" ht="15" customHeight="1" thickBot="1" x14ac:dyDescent="0.25">
      <c r="A30" s="23" t="s">
        <v>677</v>
      </c>
      <c r="B30" s="619" t="s">
        <v>1179</v>
      </c>
      <c r="C30" s="603" t="s">
        <v>1778</v>
      </c>
      <c r="D30" s="22">
        <v>29625</v>
      </c>
      <c r="E30" s="22">
        <v>30015</v>
      </c>
      <c r="F30" s="311">
        <f t="shared" si="1"/>
        <v>390</v>
      </c>
      <c r="G30" s="309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678</v>
      </c>
      <c r="B31" s="619" t="s">
        <v>1371</v>
      </c>
      <c r="C31" s="597" t="s">
        <v>1779</v>
      </c>
      <c r="D31" s="551">
        <v>62890</v>
      </c>
      <c r="E31" s="772">
        <v>63820</v>
      </c>
      <c r="F31" s="311">
        <f t="shared" si="1"/>
        <v>930</v>
      </c>
      <c r="G31" s="488"/>
    </row>
    <row r="32" spans="1:17" ht="15" customHeight="1" thickBot="1" x14ac:dyDescent="0.25">
      <c r="A32" s="177"/>
      <c r="B32" s="626"/>
      <c r="C32" s="814" t="s">
        <v>17</v>
      </c>
      <c r="D32" s="815"/>
      <c r="E32" s="816"/>
      <c r="F32" s="674">
        <f>SUM(F7:F31)</f>
        <v>7060</v>
      </c>
      <c r="G32" s="506"/>
    </row>
    <row r="33" spans="2:6" ht="27" customHeight="1" thickBot="1" x14ac:dyDescent="0.25">
      <c r="B33" s="320" t="s">
        <v>1039</v>
      </c>
      <c r="C33" s="16">
        <f>SUM('Общ. счетчики'!G15:G16)</f>
        <v>6650</v>
      </c>
      <c r="F33" s="340"/>
    </row>
    <row r="35" spans="2:6" x14ac:dyDescent="0.2">
      <c r="D35" s="813"/>
      <c r="E35" s="813"/>
      <c r="F35" s="813"/>
    </row>
  </sheetData>
  <customSheetViews>
    <customSheetView guid="{59BB3A05-2517-4212-B4B0-766CE27362F6}" scale="120" showPageBreaks="1" fitToPage="1" printArea="1" hiddenColumns="1" state="hidden" view="pageBreakPreview" topLeftCell="A28">
      <selection activeCell="D23" sqref="D2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8" zoomScale="120" zoomScaleSheetLayoutView="120" workbookViewId="0">
      <selection activeCell="C9" sqref="C9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4" t="s">
        <v>649</v>
      </c>
      <c r="D1" s="817"/>
    </row>
    <row r="2" spans="1:7" x14ac:dyDescent="0.2">
      <c r="C2" s="104"/>
      <c r="D2" s="105"/>
      <c r="E2" s="818" t="s">
        <v>2028</v>
      </c>
      <c r="F2" s="818"/>
    </row>
    <row r="3" spans="1:7" ht="13.5" thickBot="1" x14ac:dyDescent="0.25">
      <c r="A3" s="120" t="s">
        <v>679</v>
      </c>
      <c r="B3" s="120"/>
      <c r="C3" s="2"/>
      <c r="F3" s="2"/>
    </row>
    <row r="4" spans="1:7" ht="13.5" customHeight="1" thickBot="1" x14ac:dyDescent="0.25">
      <c r="A4" s="809" t="s">
        <v>1122</v>
      </c>
      <c r="B4" s="807" t="s">
        <v>481</v>
      </c>
      <c r="C4" s="807" t="s">
        <v>1</v>
      </c>
      <c r="D4" s="807" t="s">
        <v>2</v>
      </c>
      <c r="E4" s="807"/>
      <c r="F4" s="807" t="s">
        <v>680</v>
      </c>
    </row>
    <row r="5" spans="1:7" ht="13.5" thickBot="1" x14ac:dyDescent="0.25">
      <c r="A5" s="824"/>
      <c r="B5" s="807"/>
      <c r="C5" s="807"/>
      <c r="D5" s="807"/>
      <c r="E5" s="807"/>
      <c r="F5" s="807"/>
    </row>
    <row r="6" spans="1:7" ht="13.5" thickBot="1" x14ac:dyDescent="0.25">
      <c r="A6" s="825"/>
      <c r="B6" s="807"/>
      <c r="C6" s="807"/>
      <c r="D6" s="109" t="s">
        <v>6</v>
      </c>
      <c r="E6" s="110" t="s">
        <v>7</v>
      </c>
      <c r="F6" s="807"/>
    </row>
    <row r="7" spans="1:7" ht="15.75" customHeight="1" thickBot="1" x14ac:dyDescent="0.25">
      <c r="A7" s="141" t="s">
        <v>681</v>
      </c>
      <c r="B7" s="623" t="s">
        <v>1124</v>
      </c>
      <c r="C7" s="595" t="s">
        <v>682</v>
      </c>
      <c r="D7" s="20">
        <v>8120</v>
      </c>
      <c r="E7" s="20">
        <v>8155</v>
      </c>
      <c r="F7" s="21">
        <f t="shared" ref="F7:F14" si="0">E7-D7</f>
        <v>35</v>
      </c>
      <c r="G7" s="135" t="s">
        <v>498</v>
      </c>
    </row>
    <row r="8" spans="1:7" ht="14.45" customHeight="1" thickBot="1" x14ac:dyDescent="0.25">
      <c r="A8" s="149" t="s">
        <v>683</v>
      </c>
      <c r="B8" s="619" t="s">
        <v>1125</v>
      </c>
      <c r="C8" s="603" t="s">
        <v>1010</v>
      </c>
      <c r="D8" s="22">
        <v>51205</v>
      </c>
      <c r="E8" s="22">
        <v>51535</v>
      </c>
      <c r="F8" s="21">
        <f t="shared" si="0"/>
        <v>330</v>
      </c>
      <c r="G8" s="376"/>
    </row>
    <row r="9" spans="1:7" ht="14.25" customHeight="1" thickBot="1" x14ac:dyDescent="0.25">
      <c r="A9" s="23" t="s">
        <v>684</v>
      </c>
      <c r="B9" s="625" t="s">
        <v>1780</v>
      </c>
      <c r="C9" s="604" t="s">
        <v>1669</v>
      </c>
      <c r="D9" s="22">
        <v>4795</v>
      </c>
      <c r="E9" s="22">
        <v>4950</v>
      </c>
      <c r="F9" s="22">
        <f t="shared" ref="F9" si="1">E9-D9</f>
        <v>155</v>
      </c>
      <c r="G9" s="518">
        <v>44076</v>
      </c>
    </row>
    <row r="10" spans="1:7" ht="14.25" customHeight="1" thickBot="1" x14ac:dyDescent="0.25">
      <c r="A10" s="160" t="s">
        <v>685</v>
      </c>
      <c r="B10" s="619" t="s">
        <v>1781</v>
      </c>
      <c r="C10" s="598" t="s">
        <v>1792</v>
      </c>
      <c r="D10" s="22">
        <v>21930</v>
      </c>
      <c r="E10" s="22">
        <v>22275</v>
      </c>
      <c r="F10" s="22">
        <f t="shared" si="0"/>
        <v>345</v>
      </c>
    </row>
    <row r="11" spans="1:7" ht="14.25" customHeight="1" thickBot="1" x14ac:dyDescent="0.25">
      <c r="A11" s="23" t="s">
        <v>686</v>
      </c>
      <c r="B11" s="625" t="s">
        <v>1782</v>
      </c>
      <c r="C11" s="595" t="s">
        <v>1793</v>
      </c>
      <c r="D11" s="22">
        <v>13345</v>
      </c>
      <c r="E11" s="22">
        <v>13545</v>
      </c>
      <c r="F11" s="22">
        <f>E11-D11</f>
        <v>200</v>
      </c>
      <c r="G11" s="349"/>
    </row>
    <row r="12" spans="1:7" ht="14.25" customHeight="1" thickBot="1" x14ac:dyDescent="0.25">
      <c r="A12" s="149" t="s">
        <v>687</v>
      </c>
      <c r="B12" s="619" t="s">
        <v>1126</v>
      </c>
      <c r="C12" s="603" t="s">
        <v>1031</v>
      </c>
      <c r="D12" s="22">
        <v>45580</v>
      </c>
      <c r="E12" s="22">
        <v>45750</v>
      </c>
      <c r="F12" s="21">
        <f t="shared" si="0"/>
        <v>170</v>
      </c>
      <c r="G12" s="565"/>
    </row>
    <row r="13" spans="1:7" ht="14.25" customHeight="1" thickBot="1" x14ac:dyDescent="0.25">
      <c r="A13" s="165" t="s">
        <v>688</v>
      </c>
      <c r="B13" s="625" t="s">
        <v>1127</v>
      </c>
      <c r="C13" s="604" t="s">
        <v>973</v>
      </c>
      <c r="D13" s="22">
        <v>17275</v>
      </c>
      <c r="E13" s="22">
        <v>17350</v>
      </c>
      <c r="F13" s="21">
        <f t="shared" si="0"/>
        <v>75</v>
      </c>
      <c r="G13" s="565"/>
    </row>
    <row r="14" spans="1:7" ht="24.75" customHeight="1" thickBot="1" x14ac:dyDescent="0.25">
      <c r="A14" s="149" t="s">
        <v>689</v>
      </c>
      <c r="B14" s="619" t="s">
        <v>1128</v>
      </c>
      <c r="C14" s="599" t="s">
        <v>974</v>
      </c>
      <c r="D14" s="22">
        <v>9410</v>
      </c>
      <c r="E14" s="22">
        <v>9445</v>
      </c>
      <c r="F14" s="21">
        <f t="shared" si="0"/>
        <v>35</v>
      </c>
      <c r="G14" s="565"/>
    </row>
    <row r="15" spans="1:7" ht="14.25" customHeight="1" thickBot="1" x14ac:dyDescent="0.25">
      <c r="A15" s="149" t="s">
        <v>690</v>
      </c>
      <c r="B15" s="625" t="s">
        <v>1129</v>
      </c>
      <c r="C15" s="595" t="s">
        <v>1794</v>
      </c>
      <c r="D15" s="22">
        <v>26675</v>
      </c>
      <c r="E15" s="22">
        <v>27005</v>
      </c>
      <c r="F15" s="22">
        <f>E15-D15</f>
        <v>330</v>
      </c>
      <c r="G15" s="349"/>
    </row>
    <row r="16" spans="1:7" ht="14.25" customHeight="1" thickBot="1" x14ac:dyDescent="0.25">
      <c r="A16" s="141" t="s">
        <v>691</v>
      </c>
      <c r="B16" s="619" t="s">
        <v>1130</v>
      </c>
      <c r="C16" s="596" t="s">
        <v>1795</v>
      </c>
      <c r="D16" s="22">
        <v>25735</v>
      </c>
      <c r="E16" s="22">
        <v>26355</v>
      </c>
      <c r="F16" s="22">
        <f>E16-D16</f>
        <v>620</v>
      </c>
      <c r="G16" s="135" t="s">
        <v>510</v>
      </c>
    </row>
    <row r="17" spans="1:9" ht="14.25" customHeight="1" thickBot="1" x14ac:dyDescent="0.25">
      <c r="A17" s="141" t="s">
        <v>692</v>
      </c>
      <c r="B17" s="625" t="s">
        <v>1131</v>
      </c>
      <c r="C17" s="604" t="s">
        <v>693</v>
      </c>
      <c r="D17" s="22">
        <v>29795</v>
      </c>
      <c r="E17" s="22">
        <v>30025</v>
      </c>
      <c r="F17" s="22">
        <f t="shared" ref="F17:F58" si="2">E17-D17</f>
        <v>230</v>
      </c>
    </row>
    <row r="18" spans="1:9" ht="14.25" customHeight="1" thickBot="1" x14ac:dyDescent="0.25">
      <c r="A18" s="160" t="s">
        <v>694</v>
      </c>
      <c r="B18" s="619" t="s">
        <v>1132</v>
      </c>
      <c r="C18" s="609" t="s">
        <v>1796</v>
      </c>
      <c r="D18" s="157">
        <v>31920</v>
      </c>
      <c r="E18" s="157">
        <v>32265</v>
      </c>
      <c r="F18" s="22">
        <f t="shared" si="2"/>
        <v>345</v>
      </c>
      <c r="G18" s="121"/>
    </row>
    <row r="19" spans="1:9" ht="14.25" customHeight="1" thickBot="1" x14ac:dyDescent="0.25">
      <c r="A19" s="169" t="s">
        <v>695</v>
      </c>
      <c r="B19" s="625" t="s">
        <v>1133</v>
      </c>
      <c r="C19" s="604" t="s">
        <v>989</v>
      </c>
      <c r="D19" s="22">
        <v>52540</v>
      </c>
      <c r="E19" s="22">
        <v>52885</v>
      </c>
      <c r="F19" s="21">
        <f t="shared" si="2"/>
        <v>345</v>
      </c>
      <c r="G19" s="376"/>
    </row>
    <row r="20" spans="1:9" ht="14.25" customHeight="1" thickBot="1" x14ac:dyDescent="0.25">
      <c r="A20" s="141" t="s">
        <v>1980</v>
      </c>
      <c r="B20" s="619" t="s">
        <v>1090</v>
      </c>
      <c r="C20" s="603" t="s">
        <v>1644</v>
      </c>
      <c r="D20" s="22">
        <v>4015</v>
      </c>
      <c r="E20" s="22">
        <v>4135</v>
      </c>
      <c r="F20" s="22">
        <f t="shared" si="2"/>
        <v>120</v>
      </c>
      <c r="G20" s="126"/>
    </row>
    <row r="21" spans="1:9" ht="14.25" customHeight="1" thickBot="1" x14ac:dyDescent="0.25">
      <c r="A21" s="160"/>
      <c r="B21" s="619" t="s">
        <v>1090</v>
      </c>
      <c r="C21" s="595" t="s">
        <v>1645</v>
      </c>
      <c r="D21" s="22">
        <v>8315</v>
      </c>
      <c r="E21" s="22">
        <v>8570</v>
      </c>
      <c r="F21" s="21">
        <f t="shared" si="2"/>
        <v>255</v>
      </c>
      <c r="G21" s="574"/>
    </row>
    <row r="22" spans="1:9" ht="14.25" customHeight="1" thickBot="1" x14ac:dyDescent="0.25">
      <c r="A22" s="23" t="s">
        <v>696</v>
      </c>
      <c r="B22" s="625" t="s">
        <v>1134</v>
      </c>
      <c r="C22" s="604" t="s">
        <v>1797</v>
      </c>
      <c r="D22" s="22">
        <v>21530</v>
      </c>
      <c r="E22" s="22">
        <v>21750</v>
      </c>
      <c r="F22" s="21">
        <f t="shared" si="2"/>
        <v>220</v>
      </c>
      <c r="G22" s="135" t="s">
        <v>1389</v>
      </c>
    </row>
    <row r="23" spans="1:9" ht="14.25" customHeight="1" thickBot="1" x14ac:dyDescent="0.25">
      <c r="A23" s="23" t="s">
        <v>697</v>
      </c>
      <c r="B23" s="619" t="s">
        <v>1135</v>
      </c>
      <c r="C23" s="598" t="s">
        <v>698</v>
      </c>
      <c r="D23" s="22">
        <v>49065</v>
      </c>
      <c r="E23" s="22">
        <v>49090</v>
      </c>
      <c r="F23" s="21">
        <f t="shared" si="2"/>
        <v>25</v>
      </c>
      <c r="G23" s="111"/>
    </row>
    <row r="24" spans="1:9" ht="14.25" customHeight="1" thickBot="1" x14ac:dyDescent="0.25">
      <c r="A24" s="160" t="s">
        <v>699</v>
      </c>
      <c r="B24" s="625" t="s">
        <v>1783</v>
      </c>
      <c r="C24" s="595" t="s">
        <v>1798</v>
      </c>
      <c r="D24" s="22">
        <v>29115</v>
      </c>
      <c r="E24" s="22">
        <v>29480</v>
      </c>
      <c r="F24" s="21">
        <f t="shared" si="2"/>
        <v>365</v>
      </c>
      <c r="G24" s="298"/>
    </row>
    <row r="25" spans="1:9" ht="14.25" customHeight="1" thickBot="1" x14ac:dyDescent="0.25">
      <c r="A25" s="149" t="s">
        <v>700</v>
      </c>
      <c r="B25" s="619" t="s">
        <v>1784</v>
      </c>
      <c r="C25" s="603" t="s">
        <v>1330</v>
      </c>
      <c r="D25" s="22">
        <v>33765</v>
      </c>
      <c r="E25" s="22">
        <v>33930</v>
      </c>
      <c r="F25" s="21">
        <f t="shared" si="2"/>
        <v>165</v>
      </c>
      <c r="G25" s="376"/>
    </row>
    <row r="26" spans="1:9" ht="14.25" customHeight="1" thickBot="1" x14ac:dyDescent="0.25">
      <c r="A26" s="23" t="s">
        <v>701</v>
      </c>
      <c r="B26" s="625" t="s">
        <v>1136</v>
      </c>
      <c r="C26" s="604" t="s">
        <v>1799</v>
      </c>
      <c r="D26" s="22">
        <v>16620</v>
      </c>
      <c r="E26" s="22">
        <v>16745</v>
      </c>
      <c r="F26" s="22">
        <f>E26-D26</f>
        <v>125</v>
      </c>
      <c r="G26" s="351"/>
    </row>
    <row r="27" spans="1:9" ht="15" customHeight="1" thickBot="1" x14ac:dyDescent="0.25">
      <c r="A27" s="23" t="s">
        <v>702</v>
      </c>
      <c r="B27" s="619" t="s">
        <v>1137</v>
      </c>
      <c r="C27" s="596" t="s">
        <v>1800</v>
      </c>
      <c r="D27" s="22">
        <v>14705</v>
      </c>
      <c r="E27" s="22">
        <v>14890</v>
      </c>
      <c r="F27" s="21">
        <f t="shared" si="2"/>
        <v>185</v>
      </c>
      <c r="G27" s="523"/>
    </row>
    <row r="28" spans="1:9" ht="14.25" customHeight="1" thickBot="1" x14ac:dyDescent="0.25">
      <c r="A28" s="149" t="s">
        <v>703</v>
      </c>
      <c r="B28" s="625" t="s">
        <v>1785</v>
      </c>
      <c r="C28" s="604" t="s">
        <v>1012</v>
      </c>
      <c r="D28" s="276">
        <v>57425</v>
      </c>
      <c r="E28" s="276">
        <v>57620</v>
      </c>
      <c r="F28" s="21">
        <f t="shared" si="2"/>
        <v>195</v>
      </c>
      <c r="G28" s="376"/>
      <c r="H28" s="117"/>
      <c r="I28" s="117"/>
    </row>
    <row r="29" spans="1:9" ht="14.25" customHeight="1" thickBot="1" x14ac:dyDescent="0.25">
      <c r="A29" s="168" t="s">
        <v>704</v>
      </c>
      <c r="B29" s="619" t="s">
        <v>1786</v>
      </c>
      <c r="C29" s="603" t="s">
        <v>937</v>
      </c>
      <c r="D29" s="276">
        <v>33645</v>
      </c>
      <c r="E29" s="276">
        <v>33870</v>
      </c>
      <c r="F29" s="22">
        <f t="shared" si="2"/>
        <v>225</v>
      </c>
      <c r="G29" s="135" t="s">
        <v>525</v>
      </c>
    </row>
    <row r="30" spans="1:9" ht="14.25" customHeight="1" thickBot="1" x14ac:dyDescent="0.25">
      <c r="A30" s="141" t="s">
        <v>705</v>
      </c>
      <c r="B30" s="625" t="s">
        <v>1138</v>
      </c>
      <c r="C30" s="597" t="s">
        <v>706</v>
      </c>
      <c r="D30" s="721"/>
      <c r="E30" s="721"/>
      <c r="F30" s="764">
        <f>91*3</f>
        <v>273</v>
      </c>
      <c r="G30" s="316"/>
    </row>
    <row r="31" spans="1:9" ht="14.25" customHeight="1" thickBot="1" x14ac:dyDescent="0.25">
      <c r="A31" s="23" t="s">
        <v>707</v>
      </c>
      <c r="B31" s="619" t="s">
        <v>1139</v>
      </c>
      <c r="C31" s="629" t="s">
        <v>1801</v>
      </c>
      <c r="D31" s="22">
        <v>21095</v>
      </c>
      <c r="E31" s="22">
        <v>21285</v>
      </c>
      <c r="F31" s="227">
        <f>E31-D31</f>
        <v>190</v>
      </c>
      <c r="G31" s="349"/>
    </row>
    <row r="32" spans="1:9" ht="14.25" customHeight="1" thickBot="1" x14ac:dyDescent="0.25">
      <c r="A32" s="163" t="s">
        <v>708</v>
      </c>
      <c r="B32" s="625" t="s">
        <v>1787</v>
      </c>
      <c r="C32" s="595" t="s">
        <v>1802</v>
      </c>
      <c r="D32" s="524">
        <v>28760</v>
      </c>
      <c r="E32" s="524">
        <v>29020</v>
      </c>
      <c r="F32" s="21">
        <f t="shared" si="2"/>
        <v>260</v>
      </c>
      <c r="G32" s="137"/>
    </row>
    <row r="33" spans="1:8" ht="14.25" customHeight="1" thickTop="1" thickBot="1" x14ac:dyDescent="0.25">
      <c r="A33" s="162" t="s">
        <v>709</v>
      </c>
      <c r="B33" s="619" t="s">
        <v>1140</v>
      </c>
      <c r="C33" s="603" t="s">
        <v>999</v>
      </c>
      <c r="D33" s="154">
        <v>37940</v>
      </c>
      <c r="E33" s="154">
        <v>38145</v>
      </c>
      <c r="F33" s="21">
        <f t="shared" si="2"/>
        <v>205</v>
      </c>
    </row>
    <row r="34" spans="1:8" ht="14.25" customHeight="1" thickBot="1" x14ac:dyDescent="0.25">
      <c r="A34" s="23" t="s">
        <v>1344</v>
      </c>
      <c r="B34" s="625" t="s">
        <v>1140</v>
      </c>
      <c r="C34" s="597" t="s">
        <v>1576</v>
      </c>
      <c r="D34" s="22">
        <v>18195</v>
      </c>
      <c r="E34" s="22">
        <v>18475</v>
      </c>
      <c r="F34" s="21">
        <f t="shared" ref="F34" si="3">E34-D34</f>
        <v>280</v>
      </c>
      <c r="G34" s="135" t="s">
        <v>498</v>
      </c>
    </row>
    <row r="35" spans="1:8" ht="14.25" customHeight="1" thickBot="1" x14ac:dyDescent="0.25">
      <c r="A35" s="23" t="s">
        <v>710</v>
      </c>
      <c r="B35" s="619" t="s">
        <v>1141</v>
      </c>
      <c r="C35" s="596" t="s">
        <v>967</v>
      </c>
      <c r="D35" s="276">
        <v>11680</v>
      </c>
      <c r="E35" s="276">
        <v>11725</v>
      </c>
      <c r="F35" s="21">
        <f t="shared" si="2"/>
        <v>45</v>
      </c>
      <c r="G35" s="376"/>
    </row>
    <row r="36" spans="1:8" ht="14.25" customHeight="1" thickBot="1" x14ac:dyDescent="0.25">
      <c r="A36" s="160" t="s">
        <v>711</v>
      </c>
      <c r="B36" s="625" t="s">
        <v>1142</v>
      </c>
      <c r="C36" s="595" t="s">
        <v>1803</v>
      </c>
      <c r="D36" s="22">
        <v>47035</v>
      </c>
      <c r="E36" s="22">
        <v>47560</v>
      </c>
      <c r="F36" s="21">
        <f t="shared" si="2"/>
        <v>525</v>
      </c>
      <c r="G36" s="326"/>
    </row>
    <row r="37" spans="1:8" ht="14.25" customHeight="1" thickBot="1" x14ac:dyDescent="0.25">
      <c r="A37" s="149" t="s">
        <v>712</v>
      </c>
      <c r="B37" s="619" t="s">
        <v>1143</v>
      </c>
      <c r="C37" s="603" t="s">
        <v>994</v>
      </c>
      <c r="D37" s="22">
        <v>38335</v>
      </c>
      <c r="E37" s="22">
        <v>38600</v>
      </c>
      <c r="F37" s="21">
        <f t="shared" si="2"/>
        <v>265</v>
      </c>
      <c r="G37" s="376"/>
    </row>
    <row r="38" spans="1:8" ht="14.25" customHeight="1" thickBot="1" x14ac:dyDescent="0.25">
      <c r="A38" s="23" t="s">
        <v>713</v>
      </c>
      <c r="B38" s="625" t="s">
        <v>1788</v>
      </c>
      <c r="C38" s="597" t="s">
        <v>1804</v>
      </c>
      <c r="D38" s="22">
        <v>11500</v>
      </c>
      <c r="E38" s="22">
        <v>11730</v>
      </c>
      <c r="F38" s="22">
        <f>E38-D38</f>
        <v>230</v>
      </c>
      <c r="G38" s="349"/>
    </row>
    <row r="39" spans="1:8" ht="14.25" customHeight="1" thickBot="1" x14ac:dyDescent="0.25">
      <c r="A39" s="160" t="s">
        <v>714</v>
      </c>
      <c r="B39" s="619" t="s">
        <v>1789</v>
      </c>
      <c r="C39" s="596" t="s">
        <v>715</v>
      </c>
      <c r="D39" s="22">
        <v>42285</v>
      </c>
      <c r="E39" s="22">
        <v>42365</v>
      </c>
      <c r="F39" s="21">
        <f t="shared" si="2"/>
        <v>80</v>
      </c>
      <c r="G39" s="523"/>
    </row>
    <row r="40" spans="1:8" ht="14.25" customHeight="1" thickBot="1" x14ac:dyDescent="0.25">
      <c r="A40" s="23" t="s">
        <v>716</v>
      </c>
      <c r="B40" s="625" t="s">
        <v>1144</v>
      </c>
      <c r="C40" s="595" t="s">
        <v>717</v>
      </c>
      <c r="D40" s="22">
        <v>37190</v>
      </c>
      <c r="E40" s="22">
        <v>37335</v>
      </c>
      <c r="F40" s="21">
        <f t="shared" si="2"/>
        <v>145</v>
      </c>
      <c r="G40" s="705"/>
    </row>
    <row r="41" spans="1:8" ht="14.25" customHeight="1" thickBot="1" x14ac:dyDescent="0.25">
      <c r="A41" s="149" t="s">
        <v>718</v>
      </c>
      <c r="B41" s="619" t="s">
        <v>1145</v>
      </c>
      <c r="C41" s="603" t="s">
        <v>1805</v>
      </c>
      <c r="D41" s="22">
        <v>4295</v>
      </c>
      <c r="E41" s="22">
        <v>4295</v>
      </c>
      <c r="F41" s="21">
        <f t="shared" si="2"/>
        <v>0</v>
      </c>
      <c r="G41" s="137"/>
    </row>
    <row r="42" spans="1:8" ht="14.25" customHeight="1" thickBot="1" x14ac:dyDescent="0.25">
      <c r="A42" s="141" t="s">
        <v>719</v>
      </c>
      <c r="B42" s="625" t="s">
        <v>1146</v>
      </c>
      <c r="C42" s="597" t="s">
        <v>720</v>
      </c>
      <c r="D42" s="22">
        <v>98640</v>
      </c>
      <c r="E42" s="22">
        <v>99240</v>
      </c>
      <c r="F42" s="21">
        <f t="shared" si="2"/>
        <v>600</v>
      </c>
    </row>
    <row r="43" spans="1:8" ht="14.25" customHeight="1" thickBot="1" x14ac:dyDescent="0.25">
      <c r="A43" s="141" t="s">
        <v>721</v>
      </c>
      <c r="B43" s="619" t="s">
        <v>1684</v>
      </c>
      <c r="C43" s="595" t="s">
        <v>1948</v>
      </c>
      <c r="D43" s="22">
        <v>8600</v>
      </c>
      <c r="E43" s="22">
        <v>8875</v>
      </c>
      <c r="F43" s="22">
        <f t="shared" ref="F43" si="4">E43-D43</f>
        <v>275</v>
      </c>
      <c r="G43" s="591"/>
    </row>
    <row r="44" spans="1:8" ht="14.25" customHeight="1" thickBot="1" x14ac:dyDescent="0.25">
      <c r="A44" s="141" t="s">
        <v>722</v>
      </c>
      <c r="B44" s="619" t="s">
        <v>1790</v>
      </c>
      <c r="C44" s="595" t="s">
        <v>1985</v>
      </c>
      <c r="D44" s="22">
        <v>1485</v>
      </c>
      <c r="E44" s="22">
        <v>1685</v>
      </c>
      <c r="F44" s="22">
        <f t="shared" ref="F44" si="5">E44-D44</f>
        <v>200</v>
      </c>
      <c r="G44" s="591"/>
    </row>
    <row r="45" spans="1:8" ht="14.25" customHeight="1" thickBot="1" x14ac:dyDescent="0.25">
      <c r="A45" s="141" t="s">
        <v>723</v>
      </c>
      <c r="B45" s="619" t="s">
        <v>1147</v>
      </c>
      <c r="C45" s="603" t="s">
        <v>724</v>
      </c>
      <c r="D45" s="22">
        <v>86850</v>
      </c>
      <c r="E45" s="22">
        <v>87140</v>
      </c>
      <c r="F45" s="21">
        <f t="shared" si="2"/>
        <v>290</v>
      </c>
      <c r="G45" s="135" t="s">
        <v>515</v>
      </c>
    </row>
    <row r="46" spans="1:8" ht="14.25" customHeight="1" thickBot="1" x14ac:dyDescent="0.25">
      <c r="A46" s="23" t="s">
        <v>725</v>
      </c>
      <c r="B46" s="625" t="s">
        <v>1148</v>
      </c>
      <c r="C46" s="597" t="s">
        <v>1538</v>
      </c>
      <c r="D46" s="22">
        <v>8490</v>
      </c>
      <c r="E46" s="22">
        <v>8620</v>
      </c>
      <c r="F46" s="21">
        <f t="shared" ref="F46" si="6">E46-D46</f>
        <v>130</v>
      </c>
      <c r="G46" s="516"/>
      <c r="H46" s="239"/>
    </row>
    <row r="47" spans="1:8" ht="14.25" customHeight="1" thickBot="1" x14ac:dyDescent="0.25">
      <c r="A47" s="160" t="s">
        <v>726</v>
      </c>
      <c r="B47" s="619" t="s">
        <v>1149</v>
      </c>
      <c r="C47" s="604" t="s">
        <v>1806</v>
      </c>
      <c r="D47" s="22">
        <v>10915</v>
      </c>
      <c r="E47" s="22">
        <v>11045</v>
      </c>
      <c r="F47" s="21">
        <f t="shared" ref="F47" si="7">E47-D47</f>
        <v>130</v>
      </c>
      <c r="G47" s="376"/>
    </row>
    <row r="48" spans="1:8" ht="15" customHeight="1" thickBot="1" x14ac:dyDescent="0.25">
      <c r="A48" s="160" t="s">
        <v>727</v>
      </c>
      <c r="B48" s="628" t="s">
        <v>1150</v>
      </c>
      <c r="C48" s="609" t="s">
        <v>1807</v>
      </c>
      <c r="D48" s="157">
        <v>54680</v>
      </c>
      <c r="E48" s="157">
        <v>54760</v>
      </c>
      <c r="F48" s="21">
        <f t="shared" si="2"/>
        <v>80</v>
      </c>
      <c r="G48" s="135" t="s">
        <v>520</v>
      </c>
    </row>
    <row r="49" spans="1:7" ht="14.25" customHeight="1" thickBot="1" x14ac:dyDescent="0.25">
      <c r="A49" s="23" t="s">
        <v>728</v>
      </c>
      <c r="B49" s="625" t="s">
        <v>1151</v>
      </c>
      <c r="C49" s="597" t="s">
        <v>1808</v>
      </c>
      <c r="D49" s="22">
        <v>14195</v>
      </c>
      <c r="E49" s="22">
        <v>14290</v>
      </c>
      <c r="F49" s="22">
        <f>E49-D49</f>
        <v>95</v>
      </c>
      <c r="G49" s="111"/>
    </row>
    <row r="50" spans="1:7" ht="14.25" customHeight="1" thickBot="1" x14ac:dyDescent="0.25">
      <c r="A50" s="149" t="s">
        <v>729</v>
      </c>
      <c r="B50" s="619" t="s">
        <v>1152</v>
      </c>
      <c r="C50" s="596" t="s">
        <v>1014</v>
      </c>
      <c r="D50" s="22">
        <v>31615</v>
      </c>
      <c r="E50" s="22">
        <v>31795</v>
      </c>
      <c r="F50" s="21">
        <f t="shared" si="2"/>
        <v>180</v>
      </c>
      <c r="G50" s="376"/>
    </row>
    <row r="51" spans="1:7" ht="14.25" customHeight="1" thickBot="1" x14ac:dyDescent="0.25">
      <c r="A51" s="141" t="s">
        <v>730</v>
      </c>
      <c r="B51" s="625" t="s">
        <v>1153</v>
      </c>
      <c r="C51" s="595" t="s">
        <v>1809</v>
      </c>
      <c r="D51" s="22">
        <v>14995</v>
      </c>
      <c r="E51" s="22">
        <v>15210</v>
      </c>
      <c r="F51" s="22">
        <f>E51-D51</f>
        <v>215</v>
      </c>
      <c r="G51" s="351"/>
    </row>
    <row r="52" spans="1:7" ht="14.25" customHeight="1" thickBot="1" x14ac:dyDescent="0.25">
      <c r="A52" s="141" t="s">
        <v>731</v>
      </c>
      <c r="B52" s="619" t="s">
        <v>1154</v>
      </c>
      <c r="C52" s="604" t="s">
        <v>1810</v>
      </c>
      <c r="D52" s="22">
        <v>9650</v>
      </c>
      <c r="E52" s="22">
        <v>9715</v>
      </c>
      <c r="F52" s="22">
        <f>E52-D52</f>
        <v>65</v>
      </c>
      <c r="G52" s="135" t="s">
        <v>525</v>
      </c>
    </row>
    <row r="53" spans="1:7" ht="15" customHeight="1" thickBot="1" x14ac:dyDescent="0.25">
      <c r="A53" s="160" t="s">
        <v>732</v>
      </c>
      <c r="B53" s="625" t="s">
        <v>1155</v>
      </c>
      <c r="C53" s="597" t="s">
        <v>964</v>
      </c>
      <c r="D53" s="28">
        <v>19445</v>
      </c>
      <c r="E53" s="28">
        <v>19560</v>
      </c>
      <c r="F53" s="21">
        <f t="shared" si="2"/>
        <v>115</v>
      </c>
      <c r="G53" s="376"/>
    </row>
    <row r="54" spans="1:7" ht="14.25" customHeight="1" thickBot="1" x14ac:dyDescent="0.25">
      <c r="A54" s="141" t="s">
        <v>733</v>
      </c>
      <c r="B54" s="619" t="s">
        <v>1156</v>
      </c>
      <c r="C54" s="595" t="s">
        <v>1811</v>
      </c>
      <c r="D54" s="28">
        <v>5840</v>
      </c>
      <c r="E54" s="28">
        <v>5885</v>
      </c>
      <c r="F54" s="22">
        <f>E54-D54</f>
        <v>45</v>
      </c>
      <c r="G54" s="349"/>
    </row>
    <row r="55" spans="1:7" ht="14.25" customHeight="1" thickBot="1" x14ac:dyDescent="0.25">
      <c r="A55" s="160" t="s">
        <v>286</v>
      </c>
      <c r="B55" s="625" t="s">
        <v>1791</v>
      </c>
      <c r="C55" s="597" t="s">
        <v>734</v>
      </c>
      <c r="D55" s="157">
        <v>52870</v>
      </c>
      <c r="E55" s="157">
        <v>53280</v>
      </c>
      <c r="F55" s="21">
        <f t="shared" si="2"/>
        <v>410</v>
      </c>
      <c r="G55" s="221"/>
    </row>
    <row r="56" spans="1:7" ht="15.75" customHeight="1" thickBot="1" x14ac:dyDescent="0.25">
      <c r="A56" s="23" t="s">
        <v>735</v>
      </c>
      <c r="B56" s="619" t="s">
        <v>1159</v>
      </c>
      <c r="C56" s="604" t="s">
        <v>1812</v>
      </c>
      <c r="D56" s="276">
        <v>50135</v>
      </c>
      <c r="E56" s="276">
        <v>50905</v>
      </c>
      <c r="F56" s="21">
        <f t="shared" si="2"/>
        <v>770</v>
      </c>
      <c r="G56" s="326"/>
    </row>
    <row r="57" spans="1:7" ht="14.25" customHeight="1" thickBot="1" x14ac:dyDescent="0.25">
      <c r="A57" s="160" t="s">
        <v>736</v>
      </c>
      <c r="B57" s="625" t="s">
        <v>1157</v>
      </c>
      <c r="C57" s="595" t="s">
        <v>1813</v>
      </c>
      <c r="D57" s="22">
        <v>5505</v>
      </c>
      <c r="E57" s="22">
        <v>5595</v>
      </c>
      <c r="F57" s="21">
        <f t="shared" ref="F57" si="8">E57-D57</f>
        <v>90</v>
      </c>
      <c r="G57" s="356"/>
    </row>
    <row r="58" spans="1:7" ht="15.75" customHeight="1" thickBot="1" x14ac:dyDescent="0.25">
      <c r="A58" s="149" t="s">
        <v>737</v>
      </c>
      <c r="B58" s="619" t="s">
        <v>1157</v>
      </c>
      <c r="C58" s="600" t="s">
        <v>1814</v>
      </c>
      <c r="D58" s="22">
        <v>28375</v>
      </c>
      <c r="E58" s="22">
        <v>28595</v>
      </c>
      <c r="F58" s="21">
        <f t="shared" si="2"/>
        <v>220</v>
      </c>
      <c r="G58" s="326"/>
    </row>
    <row r="59" spans="1:7" ht="14.25" customHeight="1" thickBot="1" x14ac:dyDescent="0.25">
      <c r="A59" s="160" t="s">
        <v>738</v>
      </c>
      <c r="B59" s="619" t="s">
        <v>1158</v>
      </c>
      <c r="C59" s="595" t="s">
        <v>1480</v>
      </c>
      <c r="D59" s="157">
        <v>12425</v>
      </c>
      <c r="E59" s="157">
        <v>12595</v>
      </c>
      <c r="F59" s="21">
        <f t="shared" ref="F59" si="9">E59-D59</f>
        <v>170</v>
      </c>
      <c r="G59" s="10"/>
    </row>
    <row r="60" spans="1:7" ht="21.75" customHeight="1" thickBot="1" x14ac:dyDescent="0.25">
      <c r="A60" s="820" t="s">
        <v>16</v>
      </c>
      <c r="B60" s="821"/>
      <c r="C60" s="821"/>
      <c r="D60" s="822"/>
      <c r="E60" s="823"/>
      <c r="F60" s="500">
        <f>SUM(F7:F59)</f>
        <v>11673</v>
      </c>
      <c r="G60" s="519">
        <f>F30</f>
        <v>273</v>
      </c>
    </row>
    <row r="61" spans="1:7" ht="24" customHeight="1" thickBot="1" x14ac:dyDescent="0.25">
      <c r="A61" s="501"/>
      <c r="B61" s="502"/>
      <c r="C61" s="814" t="s">
        <v>1039</v>
      </c>
      <c r="D61" s="815"/>
      <c r="E61" s="816"/>
      <c r="F61" s="347">
        <f>SUM('Общ. счетчики'!G20:G21)</f>
        <v>12030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58">
      <selection activeCell="C9" sqref="C9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78" zoomScale="120" zoomScaleSheetLayoutView="120" workbookViewId="0">
      <selection activeCell="D123" sqref="D123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4" t="s">
        <v>495</v>
      </c>
      <c r="D1" s="805"/>
      <c r="E1" s="805"/>
    </row>
    <row r="2" spans="1:8" ht="13.5" thickBot="1" x14ac:dyDescent="0.25">
      <c r="A2" s="1" t="s">
        <v>739</v>
      </c>
      <c r="B2" s="1"/>
      <c r="C2" s="1"/>
      <c r="E2" s="831" t="s">
        <v>2028</v>
      </c>
      <c r="F2" s="831"/>
    </row>
    <row r="3" spans="1:8" ht="13.5" customHeight="1" thickBot="1" x14ac:dyDescent="0.25">
      <c r="A3" s="809" t="s">
        <v>1122</v>
      </c>
      <c r="B3" s="807" t="s">
        <v>481</v>
      </c>
      <c r="C3" s="807" t="s">
        <v>1</v>
      </c>
      <c r="D3" s="807" t="s">
        <v>2</v>
      </c>
      <c r="E3" s="807"/>
      <c r="F3" s="807" t="s">
        <v>5</v>
      </c>
    </row>
    <row r="4" spans="1:8" ht="13.5" thickBot="1" x14ac:dyDescent="0.25">
      <c r="A4" s="810"/>
      <c r="B4" s="807"/>
      <c r="C4" s="807"/>
      <c r="D4" s="807"/>
      <c r="E4" s="807"/>
      <c r="F4" s="807"/>
    </row>
    <row r="5" spans="1:8" ht="13.5" thickBot="1" x14ac:dyDescent="0.25">
      <c r="A5" s="811"/>
      <c r="B5" s="807"/>
      <c r="C5" s="807"/>
      <c r="D5" s="109" t="s">
        <v>6</v>
      </c>
      <c r="E5" s="110" t="s">
        <v>7</v>
      </c>
      <c r="F5" s="807"/>
    </row>
    <row r="6" spans="1:8" ht="15" customHeight="1" thickBot="1" x14ac:dyDescent="0.25">
      <c r="A6" s="172" t="s">
        <v>740</v>
      </c>
      <c r="B6" s="619" t="s">
        <v>1180</v>
      </c>
      <c r="C6" s="630" t="s">
        <v>1822</v>
      </c>
      <c r="D6" s="151">
        <v>13600</v>
      </c>
      <c r="E6" s="151">
        <v>13740</v>
      </c>
      <c r="F6" s="151">
        <f>E6-D6</f>
        <v>140</v>
      </c>
      <c r="G6" s="282"/>
    </row>
    <row r="7" spans="1:8" ht="15" customHeight="1" thickBot="1" x14ac:dyDescent="0.25">
      <c r="A7" s="23" t="s">
        <v>741</v>
      </c>
      <c r="B7" s="625" t="s">
        <v>1181</v>
      </c>
      <c r="C7" s="612" t="s">
        <v>1479</v>
      </c>
      <c r="D7" s="173">
        <v>5450</v>
      </c>
      <c r="E7" s="173">
        <v>5500</v>
      </c>
      <c r="F7" s="151">
        <f>E7-D7</f>
        <v>50</v>
      </c>
      <c r="G7" s="283"/>
    </row>
    <row r="8" spans="1:8" ht="15" customHeight="1" thickBot="1" x14ac:dyDescent="0.25">
      <c r="A8" s="23" t="s">
        <v>742</v>
      </c>
      <c r="B8" s="619" t="s">
        <v>1964</v>
      </c>
      <c r="C8" s="629" t="s">
        <v>1823</v>
      </c>
      <c r="D8" s="173">
        <v>14055</v>
      </c>
      <c r="E8" s="173">
        <v>14650</v>
      </c>
      <c r="F8" s="151">
        <f>E8-D8</f>
        <v>595</v>
      </c>
    </row>
    <row r="9" spans="1:8" ht="15" customHeight="1" thickBot="1" x14ac:dyDescent="0.25">
      <c r="A9" s="522" t="s">
        <v>743</v>
      </c>
      <c r="B9" s="625" t="s">
        <v>233</v>
      </c>
      <c r="C9" s="631" t="s">
        <v>1570</v>
      </c>
      <c r="D9" s="173">
        <v>10025</v>
      </c>
      <c r="E9" s="173">
        <v>10280</v>
      </c>
      <c r="F9" s="151">
        <f>E9-D9</f>
        <v>255</v>
      </c>
      <c r="G9" s="518"/>
    </row>
    <row r="10" spans="1:8" ht="15" customHeight="1" thickBot="1" x14ac:dyDescent="0.25">
      <c r="A10" s="160" t="s">
        <v>744</v>
      </c>
      <c r="B10" s="619" t="s">
        <v>1182</v>
      </c>
      <c r="C10" s="629" t="s">
        <v>1824</v>
      </c>
      <c r="D10" s="151">
        <v>19530</v>
      </c>
      <c r="E10" s="151">
        <v>19815</v>
      </c>
      <c r="F10" s="151">
        <f t="shared" ref="F10:F34" si="0">E10-D10</f>
        <v>285</v>
      </c>
      <c r="G10" s="295"/>
    </row>
    <row r="11" spans="1:8" ht="15" customHeight="1" thickBot="1" x14ac:dyDescent="0.25">
      <c r="A11" s="149" t="s">
        <v>745</v>
      </c>
      <c r="B11" s="625" t="s">
        <v>1183</v>
      </c>
      <c r="C11" s="612" t="s">
        <v>1825</v>
      </c>
      <c r="D11" s="173">
        <v>45595</v>
      </c>
      <c r="E11" s="173">
        <v>45625</v>
      </c>
      <c r="F11" s="151">
        <f t="shared" si="0"/>
        <v>30</v>
      </c>
      <c r="G11" s="295"/>
    </row>
    <row r="12" spans="1:8" ht="15" customHeight="1" thickBot="1" x14ac:dyDescent="0.25">
      <c r="A12" s="23" t="s">
        <v>746</v>
      </c>
      <c r="B12" s="619" t="s">
        <v>1184</v>
      </c>
      <c r="C12" s="632" t="s">
        <v>1575</v>
      </c>
      <c r="D12" s="173">
        <v>20035</v>
      </c>
      <c r="E12" s="173">
        <v>20360</v>
      </c>
      <c r="F12" s="151">
        <f t="shared" ref="F12" si="1">E12-D12</f>
        <v>325</v>
      </c>
      <c r="G12" s="518"/>
    </row>
    <row r="13" spans="1:8" ht="15" customHeight="1" thickBot="1" x14ac:dyDescent="0.25">
      <c r="A13" s="23" t="s">
        <v>747</v>
      </c>
      <c r="B13" s="625" t="s">
        <v>1185</v>
      </c>
      <c r="C13" s="631" t="s">
        <v>1826</v>
      </c>
      <c r="D13" s="173">
        <v>13440</v>
      </c>
      <c r="E13" s="173">
        <v>13605</v>
      </c>
      <c r="F13" s="151">
        <f t="shared" si="0"/>
        <v>165</v>
      </c>
    </row>
    <row r="14" spans="1:8" ht="15" customHeight="1" thickBot="1" x14ac:dyDescent="0.25">
      <c r="A14" s="149" t="s">
        <v>748</v>
      </c>
      <c r="B14" s="619" t="s">
        <v>1186</v>
      </c>
      <c r="C14" s="596" t="s">
        <v>943</v>
      </c>
      <c r="D14" s="579">
        <v>70335</v>
      </c>
      <c r="E14" s="579">
        <v>70530</v>
      </c>
      <c r="F14" s="151">
        <f t="shared" si="0"/>
        <v>195</v>
      </c>
    </row>
    <row r="15" spans="1:8" ht="15" customHeight="1" thickBot="1" x14ac:dyDescent="0.25">
      <c r="A15" s="174" t="s">
        <v>749</v>
      </c>
      <c r="B15" s="625" t="s">
        <v>1815</v>
      </c>
      <c r="C15" s="595" t="s">
        <v>1827</v>
      </c>
      <c r="D15" s="151">
        <v>20250</v>
      </c>
      <c r="E15" s="151">
        <v>20260</v>
      </c>
      <c r="F15" s="151">
        <f t="shared" si="0"/>
        <v>10</v>
      </c>
      <c r="G15" s="348">
        <v>160</v>
      </c>
      <c r="H15" s="139"/>
    </row>
    <row r="16" spans="1:8" ht="15" customHeight="1" thickBot="1" x14ac:dyDescent="0.25">
      <c r="A16" s="149" t="s">
        <v>750</v>
      </c>
      <c r="B16" s="619" t="s">
        <v>1187</v>
      </c>
      <c r="C16" s="632" t="s">
        <v>1625</v>
      </c>
      <c r="D16" s="151">
        <v>6465</v>
      </c>
      <c r="E16" s="151">
        <v>6740</v>
      </c>
      <c r="F16" s="151">
        <f t="shared" ref="F16" si="2">E16-D16</f>
        <v>275</v>
      </c>
      <c r="G16" s="126"/>
    </row>
    <row r="17" spans="1:15" ht="15" customHeight="1" thickBot="1" x14ac:dyDescent="0.25">
      <c r="A17" s="23" t="s">
        <v>751</v>
      </c>
      <c r="B17" s="625" t="s">
        <v>1188</v>
      </c>
      <c r="C17" s="631" t="s">
        <v>944</v>
      </c>
      <c r="D17" s="151">
        <v>32690</v>
      </c>
      <c r="E17" s="151">
        <v>32760</v>
      </c>
      <c r="F17" s="151">
        <f t="shared" si="0"/>
        <v>70</v>
      </c>
      <c r="G17" s="239"/>
    </row>
    <row r="18" spans="1:15" ht="15" customHeight="1" thickBot="1" x14ac:dyDescent="0.25">
      <c r="A18" s="149" t="s">
        <v>752</v>
      </c>
      <c r="B18" s="619" t="s">
        <v>1189</v>
      </c>
      <c r="C18" s="632" t="s">
        <v>1604</v>
      </c>
      <c r="D18" s="151">
        <v>18150</v>
      </c>
      <c r="E18" s="151">
        <v>18400</v>
      </c>
      <c r="F18" s="151">
        <f t="shared" ref="F18" si="3">E18-D18</f>
        <v>250</v>
      </c>
    </row>
    <row r="19" spans="1:15" ht="15" customHeight="1" thickBot="1" x14ac:dyDescent="0.25">
      <c r="A19" s="149" t="s">
        <v>753</v>
      </c>
      <c r="B19" s="625" t="s">
        <v>1190</v>
      </c>
      <c r="C19" s="631" t="s">
        <v>1666</v>
      </c>
      <c r="D19" s="151">
        <v>12895</v>
      </c>
      <c r="E19" s="151">
        <v>13185</v>
      </c>
      <c r="F19" s="151">
        <f t="shared" ref="F19" si="4">E19-D19</f>
        <v>290</v>
      </c>
      <c r="G19" s="575"/>
    </row>
    <row r="20" spans="1:15" ht="15" customHeight="1" thickBot="1" x14ac:dyDescent="0.25">
      <c r="A20" s="23" t="s">
        <v>754</v>
      </c>
      <c r="B20" s="619" t="s">
        <v>1191</v>
      </c>
      <c r="C20" s="632" t="s">
        <v>1734</v>
      </c>
      <c r="D20" s="151">
        <v>52425</v>
      </c>
      <c r="E20" s="151">
        <v>53080</v>
      </c>
      <c r="F20" s="151">
        <f t="shared" si="0"/>
        <v>655</v>
      </c>
      <c r="G20" s="184"/>
    </row>
    <row r="21" spans="1:15" ht="15" customHeight="1" thickBot="1" x14ac:dyDescent="0.25">
      <c r="A21" s="149" t="s">
        <v>755</v>
      </c>
      <c r="B21" s="625" t="s">
        <v>1192</v>
      </c>
      <c r="C21" s="631" t="s">
        <v>945</v>
      </c>
      <c r="D21" s="151">
        <v>70065</v>
      </c>
      <c r="E21" s="151">
        <v>70205</v>
      </c>
      <c r="F21" s="151">
        <f t="shared" si="0"/>
        <v>140</v>
      </c>
      <c r="G21" s="32"/>
    </row>
    <row r="22" spans="1:15" ht="15" customHeight="1" thickBot="1" x14ac:dyDescent="0.25">
      <c r="A22" s="149" t="s">
        <v>756</v>
      </c>
      <c r="B22" s="619" t="s">
        <v>1193</v>
      </c>
      <c r="C22" s="632" t="s">
        <v>1828</v>
      </c>
      <c r="D22" s="151">
        <v>52395</v>
      </c>
      <c r="E22" s="151">
        <v>53405</v>
      </c>
      <c r="F22" s="151">
        <f t="shared" si="0"/>
        <v>1010</v>
      </c>
      <c r="G22" s="32"/>
    </row>
    <row r="23" spans="1:15" ht="15" customHeight="1" thickBot="1" x14ac:dyDescent="0.25">
      <c r="A23" s="149" t="s">
        <v>757</v>
      </c>
      <c r="B23" s="625" t="s">
        <v>1194</v>
      </c>
      <c r="C23" s="631" t="s">
        <v>1829</v>
      </c>
      <c r="D23" s="151">
        <v>11215</v>
      </c>
      <c r="E23" s="151">
        <v>11345</v>
      </c>
      <c r="F23" s="151">
        <f t="shared" si="0"/>
        <v>130</v>
      </c>
      <c r="G23" s="32"/>
    </row>
    <row r="24" spans="1:15" ht="15" customHeight="1" thickBot="1" x14ac:dyDescent="0.25">
      <c r="A24" s="149" t="s">
        <v>1558</v>
      </c>
      <c r="B24" s="619" t="s">
        <v>1195</v>
      </c>
      <c r="C24" s="632" t="s">
        <v>1546</v>
      </c>
      <c r="D24" s="151">
        <v>7585</v>
      </c>
      <c r="E24" s="151">
        <v>7780</v>
      </c>
      <c r="F24" s="151">
        <f t="shared" ref="F24" si="5">E24-D24</f>
        <v>195</v>
      </c>
      <c r="G24" s="126"/>
    </row>
    <row r="25" spans="1:15" ht="15" customHeight="1" thickBot="1" x14ac:dyDescent="0.25">
      <c r="A25" s="149" t="s">
        <v>758</v>
      </c>
      <c r="B25" s="625" t="s">
        <v>1196</v>
      </c>
      <c r="C25" s="612" t="s">
        <v>1830</v>
      </c>
      <c r="D25" s="151">
        <v>14560</v>
      </c>
      <c r="E25" s="151">
        <v>14560</v>
      </c>
      <c r="F25" s="151">
        <f t="shared" si="0"/>
        <v>0</v>
      </c>
      <c r="G25" s="182" t="s">
        <v>947</v>
      </c>
    </row>
    <row r="26" spans="1:15" ht="15" customHeight="1" thickBot="1" x14ac:dyDescent="0.25">
      <c r="A26" s="23" t="s">
        <v>759</v>
      </c>
      <c r="B26" s="619" t="s">
        <v>1197</v>
      </c>
      <c r="C26" s="613" t="s">
        <v>1394</v>
      </c>
      <c r="D26" s="151">
        <v>8915</v>
      </c>
      <c r="E26" s="151">
        <v>8990</v>
      </c>
      <c r="F26" s="151">
        <f>E26-D26</f>
        <v>75</v>
      </c>
      <c r="G26" s="352"/>
    </row>
    <row r="27" spans="1:15" ht="15" customHeight="1" thickBot="1" x14ac:dyDescent="0.25">
      <c r="A27" s="149" t="s">
        <v>760</v>
      </c>
      <c r="B27" s="637" t="s">
        <v>1687</v>
      </c>
      <c r="C27" s="696" t="s">
        <v>1981</v>
      </c>
      <c r="D27" s="151">
        <v>3645</v>
      </c>
      <c r="E27" s="151">
        <v>3970</v>
      </c>
      <c r="F27" s="151">
        <f t="shared" ref="F27" si="6">E27-D27</f>
        <v>325</v>
      </c>
      <c r="G27" s="178"/>
      <c r="O27" s="663"/>
    </row>
    <row r="28" spans="1:15" ht="15" customHeight="1" thickBot="1" x14ac:dyDescent="0.25">
      <c r="A28" s="23" t="s">
        <v>761</v>
      </c>
      <c r="B28" s="695" t="s">
        <v>1198</v>
      </c>
      <c r="C28" s="600" t="s">
        <v>1521</v>
      </c>
      <c r="D28" s="151">
        <v>6255</v>
      </c>
      <c r="E28" s="151">
        <v>6505</v>
      </c>
      <c r="F28" s="151">
        <f t="shared" ref="F28" si="7">E28-D28</f>
        <v>250</v>
      </c>
      <c r="G28" s="143" t="s">
        <v>1520</v>
      </c>
    </row>
    <row r="29" spans="1:15" ht="15" customHeight="1" thickBot="1" x14ac:dyDescent="0.25">
      <c r="A29" s="149" t="s">
        <v>762</v>
      </c>
      <c r="B29" s="625" t="s">
        <v>1816</v>
      </c>
      <c r="C29" s="612" t="s">
        <v>1631</v>
      </c>
      <c r="D29" s="22">
        <v>21080</v>
      </c>
      <c r="E29" s="22">
        <v>21630</v>
      </c>
      <c r="F29" s="151">
        <f t="shared" ref="F29" si="8">E29-D29</f>
        <v>550</v>
      </c>
      <c r="G29" s="178" t="s">
        <v>1632</v>
      </c>
    </row>
    <row r="30" spans="1:15" ht="15" customHeight="1" thickBot="1" x14ac:dyDescent="0.25">
      <c r="A30" s="149" t="s">
        <v>763</v>
      </c>
      <c r="B30" s="619" t="s">
        <v>1199</v>
      </c>
      <c r="C30" s="613" t="s">
        <v>1002</v>
      </c>
      <c r="D30" s="22">
        <v>61075</v>
      </c>
      <c r="E30" s="22">
        <v>61365</v>
      </c>
      <c r="F30" s="151">
        <f t="shared" si="0"/>
        <v>290</v>
      </c>
      <c r="G30" s="143" t="s">
        <v>1001</v>
      </c>
    </row>
    <row r="31" spans="1:15" ht="15" customHeight="1" thickBot="1" x14ac:dyDescent="0.25">
      <c r="A31" s="149" t="s">
        <v>764</v>
      </c>
      <c r="B31" s="625" t="s">
        <v>1266</v>
      </c>
      <c r="C31" s="599" t="s">
        <v>1466</v>
      </c>
      <c r="D31" s="22">
        <v>19510</v>
      </c>
      <c r="E31" s="22">
        <v>19660</v>
      </c>
      <c r="F31" s="151">
        <f t="shared" ref="F31" si="9">E31-D31</f>
        <v>150</v>
      </c>
      <c r="G31" s="180"/>
    </row>
    <row r="32" spans="1:15" ht="15" customHeight="1" thickBot="1" x14ac:dyDescent="0.25">
      <c r="A32" s="23" t="s">
        <v>765</v>
      </c>
      <c r="B32" s="619" t="s">
        <v>1200</v>
      </c>
      <c r="C32" s="613" t="s">
        <v>1831</v>
      </c>
      <c r="D32" s="151">
        <v>18710</v>
      </c>
      <c r="E32" s="151">
        <v>18885</v>
      </c>
      <c r="F32" s="151">
        <f t="shared" si="0"/>
        <v>175</v>
      </c>
      <c r="G32" s="139"/>
    </row>
    <row r="33" spans="1:7" ht="15" customHeight="1" thickBot="1" x14ac:dyDescent="0.25">
      <c r="A33" s="174" t="s">
        <v>766</v>
      </c>
      <c r="B33" s="625" t="s">
        <v>1201</v>
      </c>
      <c r="C33" s="612" t="s">
        <v>1037</v>
      </c>
      <c r="D33" s="151">
        <v>55010</v>
      </c>
      <c r="E33" s="151">
        <v>55185</v>
      </c>
      <c r="F33" s="151">
        <f t="shared" si="0"/>
        <v>175</v>
      </c>
      <c r="G33" s="182" t="s">
        <v>947</v>
      </c>
    </row>
    <row r="34" spans="1:7" ht="15" customHeight="1" thickBot="1" x14ac:dyDescent="0.25">
      <c r="A34" s="23" t="s">
        <v>767</v>
      </c>
      <c r="B34" s="619" t="s">
        <v>1357</v>
      </c>
      <c r="C34" s="603" t="s">
        <v>1649</v>
      </c>
      <c r="D34" s="22">
        <v>13390</v>
      </c>
      <c r="E34" s="22">
        <v>13570</v>
      </c>
      <c r="F34" s="151">
        <f t="shared" si="0"/>
        <v>180</v>
      </c>
      <c r="G34" s="323"/>
    </row>
    <row r="35" spans="1:7" ht="15" customHeight="1" thickBot="1" x14ac:dyDescent="0.25">
      <c r="A35" s="149" t="s">
        <v>768</v>
      </c>
      <c r="B35" s="625" t="s">
        <v>1817</v>
      </c>
      <c r="C35" s="612" t="s">
        <v>1832</v>
      </c>
      <c r="D35" s="22">
        <v>10615</v>
      </c>
      <c r="E35" s="22">
        <v>10705</v>
      </c>
      <c r="F35" s="151">
        <f>E35-D35</f>
        <v>90</v>
      </c>
      <c r="G35" s="180"/>
    </row>
    <row r="36" spans="1:7" ht="15" customHeight="1" thickBot="1" x14ac:dyDescent="0.25">
      <c r="A36" s="23" t="s">
        <v>769</v>
      </c>
      <c r="B36" s="619" t="s">
        <v>1202</v>
      </c>
      <c r="C36" s="613" t="s">
        <v>1038</v>
      </c>
      <c r="D36" s="22">
        <v>69140</v>
      </c>
      <c r="E36" s="22">
        <v>69485</v>
      </c>
      <c r="F36" s="151">
        <f t="shared" ref="F36:F50" si="10">E36-D36</f>
        <v>345</v>
      </c>
      <c r="G36" s="183"/>
    </row>
    <row r="37" spans="1:7" ht="15" customHeight="1" thickBot="1" x14ac:dyDescent="0.25">
      <c r="A37" s="149" t="s">
        <v>770</v>
      </c>
      <c r="B37" s="625" t="s">
        <v>1203</v>
      </c>
      <c r="C37" s="612" t="s">
        <v>1833</v>
      </c>
      <c r="D37" s="22">
        <v>26525</v>
      </c>
      <c r="E37" s="22">
        <v>26775</v>
      </c>
      <c r="F37" s="151">
        <f t="shared" si="10"/>
        <v>250</v>
      </c>
      <c r="G37" s="230"/>
    </row>
    <row r="38" spans="1:7" ht="15" customHeight="1" thickBot="1" x14ac:dyDescent="0.25">
      <c r="A38" s="23" t="s">
        <v>771</v>
      </c>
      <c r="B38" s="619" t="s">
        <v>1204</v>
      </c>
      <c r="C38" s="613" t="s">
        <v>772</v>
      </c>
      <c r="D38" s="22">
        <v>91075</v>
      </c>
      <c r="E38" s="22">
        <v>91525</v>
      </c>
      <c r="F38" s="151">
        <f t="shared" si="10"/>
        <v>450</v>
      </c>
      <c r="G38" s="180"/>
    </row>
    <row r="39" spans="1:7" ht="15" customHeight="1" thickBot="1" x14ac:dyDescent="0.25">
      <c r="A39" s="149" t="s">
        <v>773</v>
      </c>
      <c r="B39" s="625" t="s">
        <v>1205</v>
      </c>
      <c r="C39" s="631" t="s">
        <v>1626</v>
      </c>
      <c r="D39" s="151">
        <v>12090</v>
      </c>
      <c r="E39" s="151">
        <v>12225</v>
      </c>
      <c r="F39" s="151">
        <f t="shared" ref="F39" si="11">E39-D39</f>
        <v>135</v>
      </c>
      <c r="G39" s="178"/>
    </row>
    <row r="40" spans="1:7" ht="13.5" customHeight="1" thickBot="1" x14ac:dyDescent="0.25">
      <c r="A40" s="23" t="s">
        <v>774</v>
      </c>
      <c r="B40" s="619" t="s">
        <v>1206</v>
      </c>
      <c r="C40" s="606" t="s">
        <v>775</v>
      </c>
      <c r="D40" s="151">
        <v>64470</v>
      </c>
      <c r="E40" s="151">
        <v>64660</v>
      </c>
      <c r="F40" s="151">
        <f t="shared" si="10"/>
        <v>190</v>
      </c>
      <c r="G40" s="180"/>
    </row>
    <row r="41" spans="1:7" ht="14.25" customHeight="1" thickBot="1" x14ac:dyDescent="0.25">
      <c r="A41" s="149" t="s">
        <v>776</v>
      </c>
      <c r="B41" s="635" t="s">
        <v>1207</v>
      </c>
      <c r="C41" s="607" t="s">
        <v>1834</v>
      </c>
      <c r="D41" s="151">
        <v>18845</v>
      </c>
      <c r="E41" s="151">
        <v>19070</v>
      </c>
      <c r="F41" s="151">
        <f>E41-D41</f>
        <v>225</v>
      </c>
      <c r="G41" s="180"/>
    </row>
    <row r="42" spans="1:7" ht="15" customHeight="1" thickBot="1" x14ac:dyDescent="0.25">
      <c r="A42" s="155" t="s">
        <v>777</v>
      </c>
      <c r="B42" s="619" t="s">
        <v>1208</v>
      </c>
      <c r="C42" s="606" t="s">
        <v>1835</v>
      </c>
      <c r="D42" s="151">
        <v>107015</v>
      </c>
      <c r="E42" s="151">
        <v>107505</v>
      </c>
      <c r="F42" s="151">
        <f t="shared" si="10"/>
        <v>490</v>
      </c>
      <c r="G42" s="181" t="s">
        <v>778</v>
      </c>
    </row>
    <row r="43" spans="1:7" ht="15" customHeight="1" thickBot="1" x14ac:dyDescent="0.25">
      <c r="A43" s="149" t="s">
        <v>779</v>
      </c>
      <c r="B43" s="625" t="s">
        <v>1209</v>
      </c>
      <c r="C43" s="607" t="s">
        <v>1471</v>
      </c>
      <c r="D43" s="151">
        <v>13800</v>
      </c>
      <c r="E43" s="151">
        <v>13985</v>
      </c>
      <c r="F43" s="151">
        <f t="shared" ref="F43" si="12">E43-D43</f>
        <v>185</v>
      </c>
      <c r="G43" s="180"/>
    </row>
    <row r="44" spans="1:7" ht="15" customHeight="1" thickBot="1" x14ac:dyDescent="0.25">
      <c r="A44" s="149" t="s">
        <v>780</v>
      </c>
      <c r="B44" s="619" t="s">
        <v>1818</v>
      </c>
      <c r="C44" s="613" t="s">
        <v>1003</v>
      </c>
      <c r="D44" s="22">
        <v>23560</v>
      </c>
      <c r="E44" s="22">
        <v>23580</v>
      </c>
      <c r="F44" s="151">
        <f t="shared" si="10"/>
        <v>20</v>
      </c>
      <c r="G44" s="143" t="s">
        <v>1001</v>
      </c>
    </row>
    <row r="45" spans="1:7" ht="15" customHeight="1" thickBot="1" x14ac:dyDescent="0.25">
      <c r="A45" s="149" t="s">
        <v>781</v>
      </c>
      <c r="B45" s="625" t="s">
        <v>1210</v>
      </c>
      <c r="C45" s="631" t="s">
        <v>1648</v>
      </c>
      <c r="D45" s="151">
        <v>20035</v>
      </c>
      <c r="E45" s="151">
        <v>20205</v>
      </c>
      <c r="F45" s="151">
        <f t="shared" si="10"/>
        <v>170</v>
      </c>
      <c r="G45" s="309"/>
    </row>
    <row r="46" spans="1:7" ht="15" customHeight="1" thickBot="1" x14ac:dyDescent="0.25">
      <c r="A46" s="23" t="s">
        <v>782</v>
      </c>
      <c r="B46" s="619" t="s">
        <v>1211</v>
      </c>
      <c r="C46" s="612" t="s">
        <v>2007</v>
      </c>
      <c r="D46" s="158">
        <v>120</v>
      </c>
      <c r="E46" s="158">
        <v>260</v>
      </c>
      <c r="F46" s="151">
        <f t="shared" ref="F46" si="13">E46-D46</f>
        <v>140</v>
      </c>
      <c r="G46" s="691"/>
    </row>
    <row r="47" spans="1:7" ht="15" customHeight="1" thickBot="1" x14ac:dyDescent="0.25">
      <c r="A47" s="158" t="s">
        <v>783</v>
      </c>
      <c r="B47" s="625" t="s">
        <v>1212</v>
      </c>
      <c r="C47" s="726" t="s">
        <v>1664</v>
      </c>
      <c r="D47" s="158">
        <v>10070</v>
      </c>
      <c r="E47" s="158">
        <v>10340</v>
      </c>
      <c r="F47" s="151">
        <f t="shared" ref="F47" si="14">E47-D47</f>
        <v>270</v>
      </c>
      <c r="G47" s="180"/>
    </row>
    <row r="48" spans="1:7" ht="15" customHeight="1" thickBot="1" x14ac:dyDescent="0.25">
      <c r="A48" s="22">
        <v>43</v>
      </c>
      <c r="B48" s="619" t="s">
        <v>1213</v>
      </c>
      <c r="C48" s="600" t="s">
        <v>1836</v>
      </c>
      <c r="D48" s="158">
        <v>25110</v>
      </c>
      <c r="E48" s="158">
        <v>25345</v>
      </c>
      <c r="F48" s="151">
        <f t="shared" si="10"/>
        <v>235</v>
      </c>
      <c r="G48" s="316"/>
    </row>
    <row r="49" spans="1:15" ht="15.75" customHeight="1" thickBot="1" x14ac:dyDescent="0.25">
      <c r="A49" s="22">
        <v>44</v>
      </c>
      <c r="B49" s="625" t="s">
        <v>1214</v>
      </c>
      <c r="C49" s="607" t="s">
        <v>1837</v>
      </c>
      <c r="D49" s="151">
        <v>34465</v>
      </c>
      <c r="E49" s="151">
        <v>34705</v>
      </c>
      <c r="F49" s="151">
        <f t="shared" si="10"/>
        <v>240</v>
      </c>
      <c r="G49" s="507"/>
      <c r="M49" t="s">
        <v>1359</v>
      </c>
    </row>
    <row r="50" spans="1:15" ht="15" customHeight="1" thickBot="1" x14ac:dyDescent="0.25">
      <c r="A50" s="21">
        <v>45</v>
      </c>
      <c r="B50" s="619" t="s">
        <v>1215</v>
      </c>
      <c r="C50" s="613" t="s">
        <v>1838</v>
      </c>
      <c r="D50" s="22">
        <v>18900</v>
      </c>
      <c r="E50" s="22">
        <v>19080</v>
      </c>
      <c r="F50" s="151">
        <f t="shared" si="10"/>
        <v>180</v>
      </c>
      <c r="G50" s="180"/>
    </row>
    <row r="51" spans="1:15" ht="15" customHeight="1" thickBot="1" x14ac:dyDescent="0.25">
      <c r="A51" s="30" t="s">
        <v>784</v>
      </c>
      <c r="B51" s="625" t="s">
        <v>1819</v>
      </c>
      <c r="C51" s="612" t="s">
        <v>1996</v>
      </c>
      <c r="D51" s="151">
        <v>1590</v>
      </c>
      <c r="E51" s="151">
        <v>1840</v>
      </c>
      <c r="F51" s="151">
        <f t="shared" ref="F51" si="15">E51-D51</f>
        <v>250</v>
      </c>
      <c r="G51" s="700"/>
    </row>
    <row r="52" spans="1:15" ht="16.5" customHeight="1" thickBot="1" x14ac:dyDescent="0.25">
      <c r="A52" s="21">
        <v>47</v>
      </c>
      <c r="B52" s="619" t="s">
        <v>1074</v>
      </c>
      <c r="C52" s="613" t="s">
        <v>1839</v>
      </c>
      <c r="D52" s="151">
        <v>22000</v>
      </c>
      <c r="E52" s="151">
        <v>22135</v>
      </c>
      <c r="F52" s="151">
        <f t="shared" ref="F52:F75" si="16">E52-D52</f>
        <v>135</v>
      </c>
      <c r="G52" s="182" t="s">
        <v>785</v>
      </c>
    </row>
    <row r="53" spans="1:15" ht="15" customHeight="1" thickBot="1" x14ac:dyDescent="0.25">
      <c r="A53" s="22">
        <v>48</v>
      </c>
      <c r="B53" s="625" t="s">
        <v>1216</v>
      </c>
      <c r="C53" s="607" t="s">
        <v>1840</v>
      </c>
      <c r="D53" s="151">
        <v>36405</v>
      </c>
      <c r="E53" s="151">
        <v>36495</v>
      </c>
      <c r="F53" s="151">
        <f t="shared" si="16"/>
        <v>90</v>
      </c>
    </row>
    <row r="54" spans="1:15" ht="15" customHeight="1" thickBot="1" x14ac:dyDescent="0.25">
      <c r="A54" s="21">
        <v>49</v>
      </c>
      <c r="B54" s="619" t="s">
        <v>1820</v>
      </c>
      <c r="C54" s="600" t="s">
        <v>1841</v>
      </c>
      <c r="D54" s="151">
        <v>41725</v>
      </c>
      <c r="E54" s="151">
        <v>42070</v>
      </c>
      <c r="F54" s="151">
        <f t="shared" si="16"/>
        <v>345</v>
      </c>
    </row>
    <row r="55" spans="1:15" ht="15" customHeight="1" thickBot="1" x14ac:dyDescent="0.25">
      <c r="A55" s="22">
        <v>50</v>
      </c>
      <c r="B55" s="619" t="s">
        <v>1217</v>
      </c>
      <c r="C55" s="599" t="s">
        <v>1842</v>
      </c>
      <c r="D55" s="151">
        <v>7840</v>
      </c>
      <c r="E55" s="151">
        <v>8080</v>
      </c>
      <c r="F55" s="151">
        <f t="shared" si="16"/>
        <v>240</v>
      </c>
      <c r="G55" s="32"/>
    </row>
    <row r="56" spans="1:15" ht="15.75" customHeight="1" thickBot="1" x14ac:dyDescent="0.25">
      <c r="A56" s="141" t="s">
        <v>786</v>
      </c>
      <c r="B56" s="619" t="s">
        <v>1218</v>
      </c>
      <c r="C56" s="598" t="s">
        <v>1843</v>
      </c>
      <c r="D56" s="276">
        <v>262385</v>
      </c>
      <c r="E56" s="276">
        <v>263250</v>
      </c>
      <c r="F56" s="22">
        <f t="shared" si="16"/>
        <v>865</v>
      </c>
    </row>
    <row r="57" spans="1:15" ht="15" customHeight="1" thickBot="1" x14ac:dyDescent="0.25">
      <c r="A57" s="23" t="s">
        <v>787</v>
      </c>
      <c r="B57" s="625" t="s">
        <v>1219</v>
      </c>
      <c r="C57" s="597" t="s">
        <v>1844</v>
      </c>
      <c r="D57" s="151">
        <v>31775</v>
      </c>
      <c r="E57" s="151">
        <v>31880</v>
      </c>
      <c r="F57" s="151">
        <f t="shared" si="16"/>
        <v>105</v>
      </c>
    </row>
    <row r="58" spans="1:15" ht="15" customHeight="1" thickBot="1" x14ac:dyDescent="0.25">
      <c r="A58" s="160" t="s">
        <v>788</v>
      </c>
      <c r="B58" s="619" t="s">
        <v>1220</v>
      </c>
      <c r="C58" s="597" t="s">
        <v>1977</v>
      </c>
      <c r="D58" s="25">
        <v>7430</v>
      </c>
      <c r="E58" s="25">
        <v>7735</v>
      </c>
      <c r="F58" s="151">
        <f t="shared" ref="F58" si="17">E58-D58</f>
        <v>305</v>
      </c>
      <c r="G58" s="297"/>
      <c r="O58" s="106"/>
    </row>
    <row r="59" spans="1:15" ht="15" customHeight="1" thickBot="1" x14ac:dyDescent="0.25">
      <c r="A59" s="160" t="s">
        <v>789</v>
      </c>
      <c r="B59" s="625" t="s">
        <v>1968</v>
      </c>
      <c r="C59" s="597" t="s">
        <v>1845</v>
      </c>
      <c r="D59" s="25">
        <v>66630</v>
      </c>
      <c r="E59" s="25">
        <v>66740</v>
      </c>
      <c r="F59" s="151">
        <f t="shared" si="16"/>
        <v>110</v>
      </c>
      <c r="G59" s="126"/>
    </row>
    <row r="60" spans="1:15" ht="15" customHeight="1" thickBot="1" x14ac:dyDescent="0.25">
      <c r="A60" s="160" t="s">
        <v>790</v>
      </c>
      <c r="B60" s="619" t="s">
        <v>1221</v>
      </c>
      <c r="C60" s="600" t="s">
        <v>1846</v>
      </c>
      <c r="D60" s="579"/>
      <c r="E60" s="579"/>
      <c r="F60" s="566">
        <v>176</v>
      </c>
      <c r="G60" s="700">
        <v>37120</v>
      </c>
    </row>
    <row r="61" spans="1:15" ht="15" customHeight="1" thickBot="1" x14ac:dyDescent="0.25">
      <c r="A61" s="23" t="s">
        <v>792</v>
      </c>
      <c r="B61" s="625" t="s">
        <v>1222</v>
      </c>
      <c r="C61" s="599" t="s">
        <v>1949</v>
      </c>
      <c r="D61" s="21">
        <v>3385</v>
      </c>
      <c r="E61" s="21">
        <v>3455</v>
      </c>
      <c r="F61" s="151">
        <f t="shared" ref="F61" si="18">E61-D61</f>
        <v>70</v>
      </c>
      <c r="G61" s="182" t="s">
        <v>791</v>
      </c>
    </row>
    <row r="62" spans="1:15" ht="15" customHeight="1" thickBot="1" x14ac:dyDescent="0.25">
      <c r="A62" s="23" t="s">
        <v>793</v>
      </c>
      <c r="B62" s="619" t="s">
        <v>1223</v>
      </c>
      <c r="C62" s="600" t="s">
        <v>1467</v>
      </c>
      <c r="D62" s="21">
        <v>8420</v>
      </c>
      <c r="E62" s="21">
        <v>8530</v>
      </c>
      <c r="F62" s="151">
        <f t="shared" ref="F62" si="19">E62-D62</f>
        <v>110</v>
      </c>
      <c r="G62" s="180"/>
    </row>
    <row r="63" spans="1:15" ht="15" customHeight="1" thickBot="1" x14ac:dyDescent="0.25">
      <c r="A63" s="23" t="s">
        <v>794</v>
      </c>
      <c r="B63" s="619" t="s">
        <v>1224</v>
      </c>
      <c r="C63" s="634" t="s">
        <v>1997</v>
      </c>
      <c r="D63" s="22">
        <v>1030</v>
      </c>
      <c r="E63" s="22">
        <v>1260</v>
      </c>
      <c r="F63" s="151">
        <f t="shared" ref="F63" si="20">E63-D63</f>
        <v>230</v>
      </c>
      <c r="G63" s="700"/>
    </row>
    <row r="64" spans="1:15" ht="15" customHeight="1" thickBot="1" x14ac:dyDescent="0.25">
      <c r="A64" s="149" t="s">
        <v>795</v>
      </c>
      <c r="B64" s="619" t="s">
        <v>1821</v>
      </c>
      <c r="C64" s="598" t="s">
        <v>1847</v>
      </c>
      <c r="D64" s="22">
        <v>19020</v>
      </c>
      <c r="E64" s="22">
        <v>19240</v>
      </c>
      <c r="F64" s="151">
        <f t="shared" si="16"/>
        <v>220</v>
      </c>
      <c r="G64" s="180"/>
    </row>
    <row r="65" spans="1:15" ht="15" customHeight="1" thickBot="1" x14ac:dyDescent="0.25">
      <c r="A65" s="149" t="s">
        <v>1608</v>
      </c>
      <c r="B65" s="625" t="s">
        <v>1225</v>
      </c>
      <c r="C65" s="597" t="s">
        <v>1605</v>
      </c>
      <c r="D65" s="276">
        <v>6735</v>
      </c>
      <c r="E65" s="276">
        <v>6855</v>
      </c>
      <c r="F65" s="151">
        <f t="shared" ref="F65" si="21">E65-D65</f>
        <v>120</v>
      </c>
      <c r="G65" s="126"/>
    </row>
    <row r="66" spans="1:15" ht="15" customHeight="1" thickBot="1" x14ac:dyDescent="0.25">
      <c r="A66" s="149" t="s">
        <v>796</v>
      </c>
      <c r="B66" s="619" t="s">
        <v>1226</v>
      </c>
      <c r="C66" s="613" t="s">
        <v>1848</v>
      </c>
      <c r="D66" s="276">
        <v>22900</v>
      </c>
      <c r="E66" s="276">
        <v>23130</v>
      </c>
      <c r="F66" s="151">
        <f t="shared" si="16"/>
        <v>230</v>
      </c>
      <c r="G66" s="229"/>
    </row>
    <row r="67" spans="1:15" ht="15" customHeight="1" thickBot="1" x14ac:dyDescent="0.25">
      <c r="A67" s="149" t="s">
        <v>797</v>
      </c>
      <c r="B67" s="625" t="s">
        <v>1227</v>
      </c>
      <c r="C67" s="597" t="s">
        <v>1592</v>
      </c>
      <c r="D67" s="276">
        <v>27985</v>
      </c>
      <c r="E67" s="276">
        <v>28305</v>
      </c>
      <c r="F67" s="151">
        <f t="shared" ref="F67" si="22">E67-D67</f>
        <v>320</v>
      </c>
      <c r="G67" s="230"/>
    </row>
    <row r="68" spans="1:15" ht="15" customHeight="1" thickBot="1" x14ac:dyDescent="0.25">
      <c r="A68" s="224" t="s">
        <v>798</v>
      </c>
      <c r="B68" s="619" t="s">
        <v>1228</v>
      </c>
      <c r="C68" s="608" t="s">
        <v>1670</v>
      </c>
      <c r="D68" s="151">
        <v>5635</v>
      </c>
      <c r="E68" s="151">
        <v>5715</v>
      </c>
      <c r="F68" s="151">
        <f t="shared" ref="F68" si="23">E68-D68</f>
        <v>80</v>
      </c>
      <c r="G68" s="126"/>
    </row>
    <row r="69" spans="1:15" ht="15" customHeight="1" thickBot="1" x14ac:dyDescent="0.25">
      <c r="A69" s="171" t="s">
        <v>799</v>
      </c>
      <c r="B69" s="625" t="s">
        <v>1229</v>
      </c>
      <c r="C69" s="595" t="s">
        <v>1849</v>
      </c>
      <c r="D69" s="579"/>
      <c r="E69" s="579"/>
      <c r="F69" s="566">
        <v>430</v>
      </c>
      <c r="G69" s="310">
        <v>58495</v>
      </c>
    </row>
    <row r="70" spans="1:15" ht="15" customHeight="1" thickBot="1" x14ac:dyDescent="0.25">
      <c r="A70" s="149" t="s">
        <v>800</v>
      </c>
      <c r="B70" s="619" t="s">
        <v>1230</v>
      </c>
      <c r="C70" s="613" t="s">
        <v>1007</v>
      </c>
      <c r="D70" s="154">
        <v>20455</v>
      </c>
      <c r="E70" s="154">
        <v>20505</v>
      </c>
      <c r="F70" s="151">
        <f t="shared" si="16"/>
        <v>50</v>
      </c>
      <c r="G70" s="143" t="s">
        <v>1008</v>
      </c>
    </row>
    <row r="71" spans="1:15" ht="15" customHeight="1" thickBot="1" x14ac:dyDescent="0.25">
      <c r="A71" s="149" t="s">
        <v>801</v>
      </c>
      <c r="B71" s="625" t="s">
        <v>1231</v>
      </c>
      <c r="C71" s="597" t="s">
        <v>802</v>
      </c>
      <c r="D71" s="21">
        <v>36000</v>
      </c>
      <c r="E71" s="21">
        <v>36250</v>
      </c>
      <c r="F71" s="151">
        <f t="shared" si="16"/>
        <v>250</v>
      </c>
    </row>
    <row r="72" spans="1:15" ht="14.25" customHeight="1" thickBot="1" x14ac:dyDescent="0.25">
      <c r="A72" s="149" t="s">
        <v>803</v>
      </c>
      <c r="B72" s="619" t="s">
        <v>1232</v>
      </c>
      <c r="C72" s="613" t="s">
        <v>1850</v>
      </c>
      <c r="D72" s="22">
        <v>32670</v>
      </c>
      <c r="E72" s="22">
        <v>32885</v>
      </c>
      <c r="F72" s="151">
        <f t="shared" si="16"/>
        <v>215</v>
      </c>
      <c r="G72" s="316"/>
    </row>
    <row r="73" spans="1:15" ht="15" customHeight="1" thickBot="1" x14ac:dyDescent="0.25">
      <c r="A73" s="149" t="s">
        <v>804</v>
      </c>
      <c r="B73" s="619" t="s">
        <v>1233</v>
      </c>
      <c r="C73" s="612" t="s">
        <v>1539</v>
      </c>
      <c r="D73" s="22">
        <v>3925</v>
      </c>
      <c r="E73" s="22">
        <v>3930</v>
      </c>
      <c r="F73" s="151">
        <f t="shared" ref="F73" si="24">E73-D73</f>
        <v>5</v>
      </c>
    </row>
    <row r="74" spans="1:15" ht="15" customHeight="1" thickBot="1" x14ac:dyDescent="0.25">
      <c r="A74" s="149" t="s">
        <v>1556</v>
      </c>
      <c r="B74" s="722" t="s">
        <v>1234</v>
      </c>
      <c r="C74" s="149" t="s">
        <v>1971</v>
      </c>
      <c r="D74" s="22">
        <v>7025</v>
      </c>
      <c r="E74" s="22">
        <v>7270</v>
      </c>
      <c r="F74" s="151">
        <f t="shared" ref="F74" si="25">E74-D74</f>
        <v>245</v>
      </c>
      <c r="G74" s="832" t="s">
        <v>1972</v>
      </c>
      <c r="H74" s="833"/>
      <c r="I74" s="833"/>
      <c r="J74" s="833"/>
      <c r="K74" s="833"/>
      <c r="L74" s="833"/>
      <c r="M74" s="833"/>
      <c r="N74" s="833"/>
      <c r="O74" s="833"/>
    </row>
    <row r="75" spans="1:15" ht="15" customHeight="1" thickBot="1" x14ac:dyDescent="0.25">
      <c r="A75" s="149" t="s">
        <v>805</v>
      </c>
      <c r="B75" s="637" t="s">
        <v>1235</v>
      </c>
      <c r="C75" s="612" t="s">
        <v>1856</v>
      </c>
      <c r="D75" s="276">
        <v>5385</v>
      </c>
      <c r="E75" s="276">
        <v>5510</v>
      </c>
      <c r="F75" s="151">
        <f t="shared" si="16"/>
        <v>125</v>
      </c>
      <c r="G75" s="568" t="s">
        <v>1586</v>
      </c>
    </row>
    <row r="76" spans="1:15" ht="15" customHeight="1" thickBot="1" x14ac:dyDescent="0.25">
      <c r="A76" s="23" t="s">
        <v>806</v>
      </c>
      <c r="B76" s="625" t="s">
        <v>1236</v>
      </c>
      <c r="C76" s="612" t="s">
        <v>1857</v>
      </c>
      <c r="D76" s="22">
        <v>56535</v>
      </c>
      <c r="E76" s="22">
        <v>57305</v>
      </c>
      <c r="F76" s="151">
        <f>E76-D76</f>
        <v>770</v>
      </c>
      <c r="G76" s="349"/>
    </row>
    <row r="77" spans="1:15" ht="15" customHeight="1" thickBot="1" x14ac:dyDescent="0.25">
      <c r="A77" s="149" t="s">
        <v>807</v>
      </c>
      <c r="B77" s="619" t="s">
        <v>1390</v>
      </c>
      <c r="C77" s="638" t="s">
        <v>1858</v>
      </c>
      <c r="D77" s="22">
        <v>12040</v>
      </c>
      <c r="E77" s="22">
        <v>12150</v>
      </c>
      <c r="F77" s="151">
        <f t="shared" ref="F77:F82" si="26">E77-D77</f>
        <v>110</v>
      </c>
      <c r="G77" s="182"/>
    </row>
    <row r="78" spans="1:15" ht="15" customHeight="1" thickBot="1" x14ac:dyDescent="0.25">
      <c r="A78" s="23" t="s">
        <v>809</v>
      </c>
      <c r="B78" s="625" t="s">
        <v>1237</v>
      </c>
      <c r="C78" s="612" t="s">
        <v>1859</v>
      </c>
      <c r="D78" s="276">
        <v>11995</v>
      </c>
      <c r="E78" s="276">
        <v>12125</v>
      </c>
      <c r="F78" s="151">
        <f t="shared" si="26"/>
        <v>130</v>
      </c>
      <c r="G78" s="182" t="s">
        <v>808</v>
      </c>
    </row>
    <row r="79" spans="1:15" ht="15" customHeight="1" thickBot="1" x14ac:dyDescent="0.25">
      <c r="A79" s="149" t="s">
        <v>810</v>
      </c>
      <c r="B79" s="619" t="s">
        <v>1238</v>
      </c>
      <c r="C79" s="639" t="s">
        <v>1667</v>
      </c>
      <c r="D79" s="22">
        <v>8710</v>
      </c>
      <c r="E79" s="22">
        <v>8905</v>
      </c>
      <c r="F79" s="151">
        <f t="shared" si="26"/>
        <v>195</v>
      </c>
      <c r="G79" s="496"/>
    </row>
    <row r="80" spans="1:15" ht="15" customHeight="1" thickBot="1" x14ac:dyDescent="0.25">
      <c r="A80" s="23" t="s">
        <v>811</v>
      </c>
      <c r="B80" s="625" t="s">
        <v>1239</v>
      </c>
      <c r="C80" s="604" t="s">
        <v>1682</v>
      </c>
      <c r="D80" s="22">
        <v>7070</v>
      </c>
      <c r="E80" s="22">
        <v>7280</v>
      </c>
      <c r="F80" s="151">
        <f t="shared" ref="F80" si="27">E80-D80</f>
        <v>210</v>
      </c>
      <c r="G80" s="590" t="s">
        <v>1681</v>
      </c>
    </row>
    <row r="81" spans="1:10" ht="15" customHeight="1" thickBot="1" x14ac:dyDescent="0.25">
      <c r="A81" s="149" t="s">
        <v>812</v>
      </c>
      <c r="B81" s="619" t="s">
        <v>1233</v>
      </c>
      <c r="C81" s="639" t="s">
        <v>1860</v>
      </c>
      <c r="D81" s="22">
        <v>10395</v>
      </c>
      <c r="E81" s="22">
        <v>10490</v>
      </c>
      <c r="F81" s="151">
        <f t="shared" si="26"/>
        <v>95</v>
      </c>
    </row>
    <row r="82" spans="1:10" ht="15" customHeight="1" thickBot="1" x14ac:dyDescent="0.25">
      <c r="A82" s="23" t="s">
        <v>813</v>
      </c>
      <c r="B82" s="625" t="s">
        <v>1240</v>
      </c>
      <c r="C82" s="604" t="s">
        <v>1861</v>
      </c>
      <c r="D82" s="22">
        <v>2085</v>
      </c>
      <c r="E82" s="22">
        <v>2140</v>
      </c>
      <c r="F82" s="151">
        <f t="shared" si="26"/>
        <v>55</v>
      </c>
      <c r="G82" s="573"/>
    </row>
    <row r="83" spans="1:10" ht="17.25" customHeight="1" thickBot="1" x14ac:dyDescent="0.25">
      <c r="A83" s="149" t="s">
        <v>814</v>
      </c>
      <c r="B83" s="619" t="s">
        <v>1241</v>
      </c>
      <c r="C83" s="639" t="s">
        <v>1862</v>
      </c>
      <c r="D83" s="22">
        <v>15580</v>
      </c>
      <c r="E83" s="22">
        <v>15740</v>
      </c>
      <c r="F83" s="151">
        <f t="shared" ref="F83:F103" si="28">E83-D83</f>
        <v>160</v>
      </c>
      <c r="G83" s="460"/>
    </row>
    <row r="84" spans="1:10" ht="15" customHeight="1" thickBot="1" x14ac:dyDescent="0.25">
      <c r="A84" s="149" t="s">
        <v>815</v>
      </c>
      <c r="B84" s="625" t="s">
        <v>1242</v>
      </c>
      <c r="C84" s="604" t="s">
        <v>1609</v>
      </c>
      <c r="D84" s="22">
        <v>100</v>
      </c>
      <c r="E84" s="22">
        <v>100</v>
      </c>
      <c r="F84" s="579">
        <f t="shared" ref="F84" si="29">E84-D84</f>
        <v>0</v>
      </c>
      <c r="G84" s="573" t="s">
        <v>1586</v>
      </c>
    </row>
    <row r="85" spans="1:10" ht="15" customHeight="1" thickBot="1" x14ac:dyDescent="0.25">
      <c r="A85" s="149" t="s">
        <v>816</v>
      </c>
      <c r="B85" s="619" t="s">
        <v>1243</v>
      </c>
      <c r="C85" s="612" t="s">
        <v>955</v>
      </c>
      <c r="D85" s="22">
        <v>25410</v>
      </c>
      <c r="E85" s="22">
        <v>25515</v>
      </c>
      <c r="F85" s="151">
        <f t="shared" si="28"/>
        <v>105</v>
      </c>
      <c r="G85" s="540"/>
    </row>
    <row r="86" spans="1:10" ht="14.25" customHeight="1" thickBot="1" x14ac:dyDescent="0.25">
      <c r="A86" s="23" t="s">
        <v>817</v>
      </c>
      <c r="B86" s="640" t="s">
        <v>1244</v>
      </c>
      <c r="C86" s="641" t="s">
        <v>1863</v>
      </c>
      <c r="D86" s="22">
        <v>27180</v>
      </c>
      <c r="E86" s="22">
        <v>27240</v>
      </c>
      <c r="F86" s="151">
        <f t="shared" si="28"/>
        <v>60</v>
      </c>
      <c r="G86" s="316"/>
    </row>
    <row r="87" spans="1:10" ht="15" customHeight="1" thickBot="1" x14ac:dyDescent="0.25">
      <c r="A87" s="296" t="s">
        <v>818</v>
      </c>
      <c r="B87" s="636" t="s">
        <v>1851</v>
      </c>
      <c r="C87" s="642" t="s">
        <v>1864</v>
      </c>
      <c r="D87" s="276">
        <v>8670</v>
      </c>
      <c r="E87" s="276">
        <v>8730</v>
      </c>
      <c r="F87" s="151">
        <f t="shared" si="28"/>
        <v>60</v>
      </c>
      <c r="G87" s="285" t="s">
        <v>1045</v>
      </c>
    </row>
    <row r="88" spans="1:10" ht="15" customHeight="1" thickBot="1" x14ac:dyDescent="0.25">
      <c r="A88" s="149" t="s">
        <v>819</v>
      </c>
      <c r="B88" s="625" t="s">
        <v>1245</v>
      </c>
      <c r="C88" s="643" t="s">
        <v>1865</v>
      </c>
      <c r="D88" s="22">
        <v>3010</v>
      </c>
      <c r="E88" s="22">
        <v>3015</v>
      </c>
      <c r="F88" s="151">
        <f t="shared" si="28"/>
        <v>5</v>
      </c>
      <c r="G88" s="460"/>
    </row>
    <row r="89" spans="1:10" ht="15" customHeight="1" thickBot="1" x14ac:dyDescent="0.25">
      <c r="A89" s="149" t="s">
        <v>1674</v>
      </c>
      <c r="B89" s="619" t="s">
        <v>1246</v>
      </c>
      <c r="C89" s="638" t="s">
        <v>1866</v>
      </c>
      <c r="D89" s="22">
        <v>36025</v>
      </c>
      <c r="E89" s="22">
        <v>37150</v>
      </c>
      <c r="F89" s="151">
        <f t="shared" ref="F89" si="30">E89-D89</f>
        <v>1125</v>
      </c>
      <c r="G89" s="460"/>
    </row>
    <row r="90" spans="1:10" ht="15" customHeight="1" thickBot="1" x14ac:dyDescent="0.25">
      <c r="A90" s="23" t="s">
        <v>820</v>
      </c>
      <c r="B90" s="625" t="s">
        <v>1247</v>
      </c>
      <c r="C90" s="607" t="s">
        <v>1867</v>
      </c>
      <c r="D90" s="276">
        <v>27225</v>
      </c>
      <c r="E90" s="276">
        <v>27280</v>
      </c>
      <c r="F90" s="151">
        <f t="shared" si="28"/>
        <v>55</v>
      </c>
      <c r="G90" s="523"/>
    </row>
    <row r="91" spans="1:10" ht="14.25" customHeight="1" thickBot="1" x14ac:dyDescent="0.25">
      <c r="A91" s="165" t="s">
        <v>821</v>
      </c>
      <c r="B91" s="619" t="s">
        <v>1248</v>
      </c>
      <c r="C91" s="644" t="s">
        <v>1868</v>
      </c>
      <c r="D91" s="151">
        <v>66420</v>
      </c>
      <c r="E91" s="151">
        <v>67140</v>
      </c>
      <c r="F91" s="151">
        <f t="shared" si="28"/>
        <v>720</v>
      </c>
    </row>
    <row r="92" spans="1:10" ht="15" customHeight="1" thickBot="1" x14ac:dyDescent="0.25">
      <c r="A92" s="23" t="s">
        <v>822</v>
      </c>
      <c r="B92" s="625" t="s">
        <v>1249</v>
      </c>
      <c r="C92" s="607" t="s">
        <v>1869</v>
      </c>
      <c r="D92" s="22">
        <v>39970</v>
      </c>
      <c r="E92" s="22">
        <v>40295</v>
      </c>
      <c r="F92" s="151">
        <f t="shared" si="28"/>
        <v>325</v>
      </c>
      <c r="G92" s="460"/>
    </row>
    <row r="93" spans="1:10" ht="15" customHeight="1" thickBot="1" x14ac:dyDescent="0.25">
      <c r="A93" s="149" t="s">
        <v>823</v>
      </c>
      <c r="B93" s="619" t="s">
        <v>1250</v>
      </c>
      <c r="C93" s="645" t="s">
        <v>1870</v>
      </c>
      <c r="D93" s="22"/>
      <c r="E93" s="22"/>
      <c r="F93" s="566">
        <v>220</v>
      </c>
      <c r="G93">
        <v>22515</v>
      </c>
    </row>
    <row r="94" spans="1:10" ht="15" customHeight="1" thickBot="1" x14ac:dyDescent="0.25">
      <c r="A94" s="23" t="s">
        <v>824</v>
      </c>
      <c r="B94" s="625" t="s">
        <v>1251</v>
      </c>
      <c r="C94" s="631" t="s">
        <v>1999</v>
      </c>
      <c r="D94" s="22">
        <v>1640</v>
      </c>
      <c r="E94" s="22">
        <v>1910</v>
      </c>
      <c r="F94" s="151">
        <f t="shared" si="28"/>
        <v>270</v>
      </c>
      <c r="G94" s="316"/>
    </row>
    <row r="95" spans="1:10" ht="15" customHeight="1" thickBot="1" x14ac:dyDescent="0.25">
      <c r="A95" s="149" t="s">
        <v>1378</v>
      </c>
      <c r="B95" s="619" t="s">
        <v>1252</v>
      </c>
      <c r="C95" s="638" t="s">
        <v>1871</v>
      </c>
      <c r="D95" s="22">
        <v>20110</v>
      </c>
      <c r="E95" s="22">
        <v>20455</v>
      </c>
      <c r="F95" s="151">
        <f t="shared" si="28"/>
        <v>345</v>
      </c>
      <c r="G95" s="212"/>
      <c r="H95" s="117"/>
      <c r="I95" s="117"/>
      <c r="J95" s="117"/>
    </row>
    <row r="96" spans="1:10" ht="15" customHeight="1" thickBot="1" x14ac:dyDescent="0.25">
      <c r="A96" s="149" t="s">
        <v>825</v>
      </c>
      <c r="B96" s="625" t="s">
        <v>1253</v>
      </c>
      <c r="C96" s="631" t="s">
        <v>1593</v>
      </c>
      <c r="D96" s="22">
        <v>8570</v>
      </c>
      <c r="E96" s="22">
        <v>8960</v>
      </c>
      <c r="F96" s="151">
        <f t="shared" ref="F96" si="31">E96-D96</f>
        <v>390</v>
      </c>
      <c r="G96" s="108"/>
    </row>
    <row r="97" spans="1:15" ht="15" customHeight="1" thickBot="1" x14ac:dyDescent="0.25">
      <c r="A97" s="149" t="s">
        <v>1601</v>
      </c>
      <c r="B97" s="619" t="s">
        <v>1254</v>
      </c>
      <c r="C97" s="645" t="s">
        <v>1470</v>
      </c>
      <c r="D97" s="22">
        <v>34100</v>
      </c>
      <c r="E97" s="22">
        <v>34345</v>
      </c>
      <c r="F97" s="151">
        <f t="shared" ref="F97" si="32">E97-D97</f>
        <v>245</v>
      </c>
      <c r="G97" s="32"/>
    </row>
    <row r="98" spans="1:15" ht="15" customHeight="1" thickBot="1" x14ac:dyDescent="0.25">
      <c r="A98" s="23" t="s">
        <v>826</v>
      </c>
      <c r="B98" s="625" t="s">
        <v>1255</v>
      </c>
      <c r="C98" s="607" t="s">
        <v>1872</v>
      </c>
      <c r="D98" s="22">
        <v>8305</v>
      </c>
      <c r="E98" s="22">
        <v>8370</v>
      </c>
      <c r="F98" s="151">
        <f t="shared" si="28"/>
        <v>65</v>
      </c>
      <c r="G98" s="496"/>
    </row>
    <row r="99" spans="1:15" ht="15" customHeight="1" thickBot="1" x14ac:dyDescent="0.25">
      <c r="A99" s="187" t="s">
        <v>827</v>
      </c>
      <c r="B99" s="619" t="s">
        <v>1256</v>
      </c>
      <c r="C99" s="646" t="s">
        <v>1873</v>
      </c>
      <c r="D99" s="22">
        <v>44480</v>
      </c>
      <c r="E99" s="22">
        <v>45040</v>
      </c>
      <c r="F99" s="151">
        <f>E99-D99</f>
        <v>560</v>
      </c>
      <c r="G99" s="826" t="s">
        <v>962</v>
      </c>
    </row>
    <row r="100" spans="1:15" ht="15" customHeight="1" thickBot="1" x14ac:dyDescent="0.25">
      <c r="A100" s="187" t="s">
        <v>828</v>
      </c>
      <c r="B100" s="625" t="s">
        <v>1257</v>
      </c>
      <c r="C100" s="612" t="s">
        <v>1874</v>
      </c>
      <c r="D100" s="22">
        <v>30800</v>
      </c>
      <c r="E100" s="22">
        <v>30955</v>
      </c>
      <c r="F100" s="151">
        <f t="shared" si="28"/>
        <v>155</v>
      </c>
      <c r="G100" s="827"/>
    </row>
    <row r="101" spans="1:15" ht="15" customHeight="1" thickBot="1" x14ac:dyDescent="0.25">
      <c r="A101" s="187" t="s">
        <v>829</v>
      </c>
      <c r="B101" s="619" t="s">
        <v>1258</v>
      </c>
      <c r="C101" s="639" t="s">
        <v>1875</v>
      </c>
      <c r="D101" s="22">
        <v>30635</v>
      </c>
      <c r="E101" s="22">
        <v>31110</v>
      </c>
      <c r="F101" s="151">
        <f t="shared" ref="F101" si="33">E101-D101</f>
        <v>475</v>
      </c>
      <c r="G101" s="827"/>
    </row>
    <row r="102" spans="1:15" ht="15" customHeight="1" thickBot="1" x14ac:dyDescent="0.25">
      <c r="A102" s="187" t="s">
        <v>830</v>
      </c>
      <c r="B102" s="625" t="s">
        <v>1259</v>
      </c>
      <c r="C102" s="607" t="s">
        <v>1876</v>
      </c>
      <c r="D102" s="22">
        <v>17185</v>
      </c>
      <c r="E102" s="22">
        <v>17465</v>
      </c>
      <c r="F102" s="151">
        <f t="shared" ref="F102" si="34">E102-D102</f>
        <v>280</v>
      </c>
      <c r="G102" s="828"/>
    </row>
    <row r="103" spans="1:15" ht="16.5" customHeight="1" thickBot="1" x14ac:dyDescent="0.25">
      <c r="A103" s="149" t="s">
        <v>831</v>
      </c>
      <c r="B103" s="636" t="s">
        <v>1852</v>
      </c>
      <c r="C103" s="647" t="s">
        <v>1877</v>
      </c>
      <c r="D103" s="22">
        <v>14465</v>
      </c>
      <c r="E103" s="22">
        <v>14630</v>
      </c>
      <c r="F103" s="151">
        <f t="shared" si="28"/>
        <v>165</v>
      </c>
      <c r="G103" s="344"/>
    </row>
    <row r="104" spans="1:15" ht="15" customHeight="1" thickBot="1" x14ac:dyDescent="0.25">
      <c r="A104" s="23" t="s">
        <v>832</v>
      </c>
      <c r="B104" s="625" t="s">
        <v>1260</v>
      </c>
      <c r="C104" s="607" t="s">
        <v>1878</v>
      </c>
      <c r="D104" s="151">
        <v>23780</v>
      </c>
      <c r="E104" s="151">
        <v>23840</v>
      </c>
      <c r="F104" s="151">
        <f t="shared" ref="F104:F126" si="35">E104-D104</f>
        <v>60</v>
      </c>
    </row>
    <row r="105" spans="1:15" ht="15" customHeight="1" thickBot="1" x14ac:dyDescent="0.25">
      <c r="A105" s="23" t="s">
        <v>833</v>
      </c>
      <c r="B105" s="619" t="s">
        <v>1261</v>
      </c>
      <c r="C105" s="645" t="s">
        <v>1671</v>
      </c>
      <c r="D105" s="151">
        <v>4210</v>
      </c>
      <c r="E105" s="151">
        <v>4340</v>
      </c>
      <c r="F105" s="151">
        <f t="shared" ref="F105" si="36">E105-D105</f>
        <v>130</v>
      </c>
      <c r="G105" s="126"/>
    </row>
    <row r="106" spans="1:15" ht="15" customHeight="1" thickBot="1" x14ac:dyDescent="0.25">
      <c r="A106" s="141" t="s">
        <v>834</v>
      </c>
      <c r="B106" s="625" t="s">
        <v>1262</v>
      </c>
      <c r="C106" s="648" t="s">
        <v>1613</v>
      </c>
      <c r="D106" s="28">
        <v>9085</v>
      </c>
      <c r="E106" s="28">
        <v>9245</v>
      </c>
      <c r="F106" s="151">
        <f t="shared" ref="F106" si="37">E106-D106</f>
        <v>160</v>
      </c>
    </row>
    <row r="107" spans="1:15" ht="15" customHeight="1" thickBot="1" x14ac:dyDescent="0.25">
      <c r="A107" s="141" t="s">
        <v>835</v>
      </c>
      <c r="B107" s="619" t="s">
        <v>1263</v>
      </c>
      <c r="C107" s="650" t="s">
        <v>1594</v>
      </c>
      <c r="D107" s="28">
        <v>5480</v>
      </c>
      <c r="E107" s="28">
        <v>5480</v>
      </c>
      <c r="F107" s="579">
        <f t="shared" ref="F107" si="38">E107-D107</f>
        <v>0</v>
      </c>
      <c r="G107" s="573" t="s">
        <v>1586</v>
      </c>
    </row>
    <row r="108" spans="1:15" ht="15.75" customHeight="1" thickBot="1" x14ac:dyDescent="0.25">
      <c r="A108" s="188" t="s">
        <v>836</v>
      </c>
      <c r="B108" s="649" t="s">
        <v>1853</v>
      </c>
      <c r="C108" s="597" t="s">
        <v>1879</v>
      </c>
      <c r="D108" s="673">
        <v>97785</v>
      </c>
      <c r="E108" s="673">
        <v>98055</v>
      </c>
      <c r="F108" s="579">
        <f t="shared" si="35"/>
        <v>270</v>
      </c>
      <c r="G108" s="660" t="s">
        <v>962</v>
      </c>
    </row>
    <row r="109" spans="1:15" ht="15" customHeight="1" thickBot="1" x14ac:dyDescent="0.25">
      <c r="A109" s="187" t="s">
        <v>837</v>
      </c>
      <c r="B109" s="619" t="s">
        <v>1264</v>
      </c>
      <c r="C109" s="647" t="s">
        <v>1880</v>
      </c>
      <c r="D109" s="692">
        <v>35110</v>
      </c>
      <c r="E109" s="692">
        <v>35150</v>
      </c>
      <c r="F109" s="579">
        <f t="shared" si="35"/>
        <v>40</v>
      </c>
      <c r="G109" s="714"/>
    </row>
    <row r="110" spans="1:15" ht="16.5" customHeight="1" thickBot="1" x14ac:dyDescent="0.25">
      <c r="A110" s="188" t="s">
        <v>838</v>
      </c>
      <c r="B110" s="625" t="s">
        <v>1265</v>
      </c>
      <c r="C110" s="599" t="s">
        <v>1677</v>
      </c>
      <c r="D110" s="170">
        <v>14380</v>
      </c>
      <c r="E110" s="170">
        <v>14930</v>
      </c>
      <c r="F110" s="151">
        <f t="shared" ref="F110" si="39">E110-D110</f>
        <v>550</v>
      </c>
      <c r="G110" s="586" t="s">
        <v>1676</v>
      </c>
    </row>
    <row r="111" spans="1:15" ht="15" customHeight="1" thickBot="1" x14ac:dyDescent="0.25">
      <c r="A111" s="187" t="s">
        <v>839</v>
      </c>
      <c r="B111" s="636" t="s">
        <v>1854</v>
      </c>
      <c r="C111" s="644" t="s">
        <v>1881</v>
      </c>
      <c r="D111" s="579">
        <v>26195</v>
      </c>
      <c r="E111" s="579">
        <v>26770</v>
      </c>
      <c r="F111" s="151">
        <f>E111-D111</f>
        <v>575</v>
      </c>
      <c r="G111" s="587"/>
    </row>
    <row r="112" spans="1:15" ht="15" customHeight="1" thickBot="1" x14ac:dyDescent="0.25">
      <c r="A112" s="160" t="s">
        <v>1662</v>
      </c>
      <c r="B112" s="625" t="s">
        <v>1651</v>
      </c>
      <c r="C112" s="599" t="s">
        <v>1650</v>
      </c>
      <c r="D112" s="22">
        <v>5240</v>
      </c>
      <c r="E112" s="22">
        <v>5415</v>
      </c>
      <c r="F112" s="151">
        <f>E112-D112</f>
        <v>175</v>
      </c>
      <c r="G112" s="182" t="s">
        <v>840</v>
      </c>
      <c r="O112" s="496"/>
    </row>
    <row r="113" spans="1:7" ht="15" customHeight="1" thickBot="1" x14ac:dyDescent="0.25">
      <c r="A113" s="160" t="s">
        <v>841</v>
      </c>
      <c r="B113" s="619" t="s">
        <v>1267</v>
      </c>
      <c r="C113" s="644" t="s">
        <v>1882</v>
      </c>
      <c r="D113" s="22">
        <v>19965</v>
      </c>
      <c r="E113" s="22">
        <v>19970</v>
      </c>
      <c r="F113" s="151">
        <f>E113-D113</f>
        <v>5</v>
      </c>
    </row>
    <row r="114" spans="1:7" ht="15" customHeight="1" thickBot="1" x14ac:dyDescent="0.25">
      <c r="A114" s="160" t="s">
        <v>1602</v>
      </c>
      <c r="B114" s="649" t="s">
        <v>1855</v>
      </c>
      <c r="C114" s="597" t="s">
        <v>1595</v>
      </c>
      <c r="D114" s="151">
        <v>11610</v>
      </c>
      <c r="E114" s="151">
        <v>11870</v>
      </c>
      <c r="F114" s="151">
        <f t="shared" ref="F114" si="40">E114-D114</f>
        <v>260</v>
      </c>
    </row>
    <row r="115" spans="1:7" ht="15" customHeight="1" thickBot="1" x14ac:dyDescent="0.25">
      <c r="A115" s="149" t="s">
        <v>842</v>
      </c>
      <c r="B115" s="619" t="s">
        <v>1268</v>
      </c>
      <c r="C115" s="644" t="s">
        <v>1883</v>
      </c>
      <c r="D115" s="151">
        <v>46945</v>
      </c>
      <c r="E115" s="151">
        <v>47190</v>
      </c>
      <c r="F115" s="151">
        <f t="shared" ref="F115" si="41">E115-D115</f>
        <v>245</v>
      </c>
    </row>
    <row r="116" spans="1:7" ht="15" customHeight="1" thickBot="1" x14ac:dyDescent="0.25">
      <c r="A116" s="141" t="s">
        <v>843</v>
      </c>
      <c r="B116" s="625" t="s">
        <v>1269</v>
      </c>
      <c r="C116" s="648" t="s">
        <v>1884</v>
      </c>
      <c r="D116" s="21">
        <v>35700</v>
      </c>
      <c r="E116" s="21">
        <v>36100</v>
      </c>
      <c r="F116" s="151">
        <f t="shared" si="35"/>
        <v>400</v>
      </c>
    </row>
    <row r="117" spans="1:7" ht="15" customHeight="1" thickBot="1" x14ac:dyDescent="0.25">
      <c r="A117" s="141" t="s">
        <v>844</v>
      </c>
      <c r="B117" s="619" t="s">
        <v>1587</v>
      </c>
      <c r="C117" s="650" t="s">
        <v>1885</v>
      </c>
      <c r="D117" s="28">
        <v>96200</v>
      </c>
      <c r="E117" s="28">
        <v>96485</v>
      </c>
      <c r="F117" s="151">
        <f t="shared" si="35"/>
        <v>285</v>
      </c>
      <c r="G117" s="523"/>
    </row>
    <row r="118" spans="1:7" ht="15" customHeight="1" thickBot="1" x14ac:dyDescent="0.25">
      <c r="A118" s="169" t="s">
        <v>845</v>
      </c>
      <c r="B118" s="625" t="s">
        <v>1374</v>
      </c>
      <c r="C118" s="599" t="s">
        <v>1886</v>
      </c>
      <c r="D118" s="151">
        <v>40375</v>
      </c>
      <c r="E118" s="151">
        <v>40670</v>
      </c>
      <c r="F118" s="151">
        <f t="shared" si="35"/>
        <v>295</v>
      </c>
      <c r="G118" s="298"/>
    </row>
    <row r="119" spans="1:7" ht="15" customHeight="1" thickBot="1" x14ac:dyDescent="0.25">
      <c r="A119" s="23" t="s">
        <v>846</v>
      </c>
      <c r="B119" s="619" t="s">
        <v>1270</v>
      </c>
      <c r="C119" s="704" t="s">
        <v>1984</v>
      </c>
      <c r="D119" s="151">
        <v>2295</v>
      </c>
      <c r="E119" s="151">
        <v>2455</v>
      </c>
      <c r="F119" s="151">
        <f t="shared" ref="F119" si="42">E119-D119</f>
        <v>160</v>
      </c>
      <c r="G119" s="126"/>
    </row>
    <row r="120" spans="1:7" ht="15" customHeight="1" thickBot="1" x14ac:dyDescent="0.25">
      <c r="A120" s="23" t="s">
        <v>847</v>
      </c>
      <c r="B120" s="651" t="s">
        <v>1887</v>
      </c>
      <c r="C120" s="654" t="s">
        <v>1899</v>
      </c>
      <c r="D120" s="151">
        <v>86985</v>
      </c>
      <c r="E120" s="151">
        <v>87175</v>
      </c>
      <c r="F120" s="151">
        <f t="shared" si="35"/>
        <v>190</v>
      </c>
      <c r="G120" t="s">
        <v>492</v>
      </c>
    </row>
    <row r="121" spans="1:7" s="8" customFormat="1" ht="13.5" customHeight="1" thickBot="1" x14ac:dyDescent="0.25">
      <c r="A121" s="160" t="s">
        <v>848</v>
      </c>
      <c r="B121" s="635" t="s">
        <v>1888</v>
      </c>
      <c r="C121" s="597" t="s">
        <v>1900</v>
      </c>
      <c r="D121" s="276">
        <v>83645</v>
      </c>
      <c r="E121" s="276">
        <v>83865</v>
      </c>
      <c r="F121" s="151">
        <f t="shared" si="35"/>
        <v>220</v>
      </c>
      <c r="G121" s="189" t="s">
        <v>979</v>
      </c>
    </row>
    <row r="122" spans="1:7" ht="15" customHeight="1" thickBot="1" x14ac:dyDescent="0.25">
      <c r="A122" s="23" t="s">
        <v>849</v>
      </c>
      <c r="B122" s="651" t="s">
        <v>1271</v>
      </c>
      <c r="C122" s="647" t="s">
        <v>1901</v>
      </c>
      <c r="D122" s="151">
        <v>15805</v>
      </c>
      <c r="E122" s="151">
        <v>15810</v>
      </c>
      <c r="F122" s="151">
        <f t="shared" si="35"/>
        <v>5</v>
      </c>
      <c r="G122" s="349" t="s">
        <v>1396</v>
      </c>
    </row>
    <row r="123" spans="1:7" ht="12.75" customHeight="1" thickBot="1" x14ac:dyDescent="0.25">
      <c r="A123" s="23" t="s">
        <v>850</v>
      </c>
      <c r="B123" s="635" t="s">
        <v>1272</v>
      </c>
      <c r="C123" s="599" t="s">
        <v>1902</v>
      </c>
      <c r="D123" s="151">
        <v>5150</v>
      </c>
      <c r="E123" s="151">
        <v>5225</v>
      </c>
      <c r="F123" s="151">
        <f t="shared" ref="F123" si="43">E123-D123</f>
        <v>75</v>
      </c>
    </row>
    <row r="124" spans="1:7" ht="15" customHeight="1" thickBot="1" x14ac:dyDescent="0.25">
      <c r="A124" s="23" t="s">
        <v>851</v>
      </c>
      <c r="B124" s="651" t="s">
        <v>1273</v>
      </c>
      <c r="C124" s="644" t="s">
        <v>1610</v>
      </c>
      <c r="D124" s="151">
        <v>8640</v>
      </c>
      <c r="E124" s="151">
        <v>8740</v>
      </c>
      <c r="F124" s="151">
        <f t="shared" ref="F124" si="44">E124-D124</f>
        <v>100</v>
      </c>
    </row>
    <row r="125" spans="1:7" ht="12.75" customHeight="1" thickBot="1" x14ac:dyDescent="0.25">
      <c r="A125" s="14" t="s">
        <v>852</v>
      </c>
      <c r="B125" s="635" t="s">
        <v>1274</v>
      </c>
      <c r="C125" s="597" t="s">
        <v>1903</v>
      </c>
      <c r="D125" s="151">
        <v>9830</v>
      </c>
      <c r="E125" s="151">
        <v>10055</v>
      </c>
      <c r="F125" s="151">
        <f t="shared" si="35"/>
        <v>225</v>
      </c>
    </row>
    <row r="126" spans="1:7" ht="15" customHeight="1" thickBot="1" x14ac:dyDescent="0.25">
      <c r="A126" s="23" t="s">
        <v>853</v>
      </c>
      <c r="B126" s="651" t="s">
        <v>1275</v>
      </c>
      <c r="C126" s="646" t="s">
        <v>1597</v>
      </c>
      <c r="D126" s="151">
        <v>31230</v>
      </c>
      <c r="E126" s="151">
        <v>31505</v>
      </c>
      <c r="F126" s="151">
        <f t="shared" si="35"/>
        <v>275</v>
      </c>
    </row>
    <row r="127" spans="1:7" ht="15" customHeight="1" thickBot="1" x14ac:dyDescent="0.25">
      <c r="A127" s="141" t="s">
        <v>854</v>
      </c>
      <c r="B127" s="635" t="s">
        <v>1276</v>
      </c>
      <c r="C127" s="648" t="s">
        <v>1904</v>
      </c>
      <c r="D127" s="21">
        <v>60700</v>
      </c>
      <c r="E127" s="21">
        <v>61370</v>
      </c>
      <c r="F127" s="151">
        <f>E127-D127</f>
        <v>670</v>
      </c>
    </row>
    <row r="128" spans="1:7" ht="15" customHeight="1" thickBot="1" x14ac:dyDescent="0.25">
      <c r="A128" s="141" t="s">
        <v>855</v>
      </c>
      <c r="B128" s="651" t="s">
        <v>1277</v>
      </c>
      <c r="C128" s="650" t="s">
        <v>1675</v>
      </c>
      <c r="D128" s="21">
        <v>9145</v>
      </c>
      <c r="E128" s="21">
        <v>9640</v>
      </c>
      <c r="F128" s="151">
        <f>E128-D128</f>
        <v>495</v>
      </c>
      <c r="G128" s="585" t="s">
        <v>1676</v>
      </c>
    </row>
    <row r="129" spans="1:7" ht="12.75" customHeight="1" thickBot="1" x14ac:dyDescent="0.25">
      <c r="A129" s="23" t="s">
        <v>856</v>
      </c>
      <c r="B129" s="635" t="s">
        <v>1278</v>
      </c>
      <c r="C129" s="597" t="s">
        <v>1905</v>
      </c>
      <c r="D129" s="151">
        <v>15760</v>
      </c>
      <c r="E129" s="151">
        <v>15900</v>
      </c>
      <c r="F129" s="151">
        <f t="shared" ref="F129:F157" si="45">E129-D129</f>
        <v>140</v>
      </c>
    </row>
    <row r="130" spans="1:7" ht="15" customHeight="1" thickBot="1" x14ac:dyDescent="0.25">
      <c r="A130" s="23" t="s">
        <v>857</v>
      </c>
      <c r="B130" s="653" t="s">
        <v>1633</v>
      </c>
      <c r="C130" s="647" t="s">
        <v>1636</v>
      </c>
      <c r="D130" s="151">
        <v>12530</v>
      </c>
      <c r="E130" s="151">
        <v>12530</v>
      </c>
      <c r="F130" s="151">
        <f t="shared" ref="F130" si="46">E130-D130</f>
        <v>0</v>
      </c>
      <c r="G130" s="126"/>
    </row>
    <row r="131" spans="1:7" ht="15" customHeight="1" thickBot="1" x14ac:dyDescent="0.25">
      <c r="A131" s="160" t="s">
        <v>858</v>
      </c>
      <c r="B131" s="635" t="s">
        <v>1279</v>
      </c>
      <c r="C131" s="599" t="s">
        <v>1906</v>
      </c>
      <c r="D131" s="151">
        <v>8330</v>
      </c>
      <c r="E131" s="151">
        <v>8445</v>
      </c>
      <c r="F131" s="151">
        <f t="shared" si="45"/>
        <v>115</v>
      </c>
      <c r="G131" s="523"/>
    </row>
    <row r="132" spans="1:7" ht="15" customHeight="1" thickBot="1" x14ac:dyDescent="0.25">
      <c r="A132" s="160" t="s">
        <v>859</v>
      </c>
      <c r="B132" s="651" t="s">
        <v>1280</v>
      </c>
      <c r="C132" s="644" t="s">
        <v>1596</v>
      </c>
      <c r="D132" s="151">
        <v>9550</v>
      </c>
      <c r="E132" s="151">
        <v>9650</v>
      </c>
      <c r="F132" s="151">
        <f t="shared" ref="F132" si="47">E132-D132</f>
        <v>100</v>
      </c>
    </row>
    <row r="133" spans="1:7" ht="15" customHeight="1" thickBot="1" x14ac:dyDescent="0.25">
      <c r="A133" s="160" t="s">
        <v>860</v>
      </c>
      <c r="B133" s="635" t="s">
        <v>1281</v>
      </c>
      <c r="C133" s="599" t="s">
        <v>1907</v>
      </c>
      <c r="D133" s="151">
        <v>19035</v>
      </c>
      <c r="E133" s="151">
        <v>19150</v>
      </c>
      <c r="F133" s="151">
        <f t="shared" si="45"/>
        <v>115</v>
      </c>
    </row>
    <row r="134" spans="1:7" ht="15" customHeight="1" thickBot="1" x14ac:dyDescent="0.25">
      <c r="A134" s="160" t="s">
        <v>861</v>
      </c>
      <c r="B134" s="651" t="s">
        <v>1282</v>
      </c>
      <c r="C134" s="644" t="s">
        <v>1908</v>
      </c>
      <c r="D134" s="151">
        <v>17970</v>
      </c>
      <c r="E134" s="151">
        <v>18150</v>
      </c>
      <c r="F134" s="151">
        <f t="shared" si="45"/>
        <v>180</v>
      </c>
    </row>
    <row r="135" spans="1:7" ht="15" customHeight="1" thickBot="1" x14ac:dyDescent="0.25">
      <c r="A135" s="26" t="s">
        <v>862</v>
      </c>
      <c r="B135" s="635" t="s">
        <v>1283</v>
      </c>
      <c r="C135" s="612" t="s">
        <v>1004</v>
      </c>
      <c r="D135" s="22">
        <v>30945</v>
      </c>
      <c r="E135" s="22">
        <v>31090</v>
      </c>
      <c r="F135" s="151">
        <f t="shared" si="45"/>
        <v>145</v>
      </c>
      <c r="G135" s="143" t="s">
        <v>1001</v>
      </c>
    </row>
    <row r="136" spans="1:7" ht="14.25" customHeight="1" thickBot="1" x14ac:dyDescent="0.25">
      <c r="A136" s="149" t="s">
        <v>863</v>
      </c>
      <c r="B136" s="651" t="s">
        <v>1284</v>
      </c>
      <c r="C136" s="644" t="s">
        <v>1909</v>
      </c>
      <c r="D136" s="22">
        <v>58600</v>
      </c>
      <c r="E136" s="22">
        <v>59005</v>
      </c>
      <c r="F136" s="22">
        <f t="shared" si="45"/>
        <v>405</v>
      </c>
    </row>
    <row r="137" spans="1:7" ht="15" customHeight="1" thickBot="1" x14ac:dyDescent="0.25">
      <c r="A137" s="141" t="s">
        <v>864</v>
      </c>
      <c r="B137" s="635" t="s">
        <v>1285</v>
      </c>
      <c r="C137" s="648" t="s">
        <v>1910</v>
      </c>
      <c r="D137" s="22">
        <v>28995</v>
      </c>
      <c r="E137" s="22">
        <v>29220</v>
      </c>
      <c r="F137" s="151">
        <f t="shared" si="45"/>
        <v>225</v>
      </c>
      <c r="G137" s="316"/>
    </row>
    <row r="138" spans="1:7" ht="15" customHeight="1" thickBot="1" x14ac:dyDescent="0.25">
      <c r="A138" s="141" t="s">
        <v>865</v>
      </c>
      <c r="B138" s="651" t="s">
        <v>1286</v>
      </c>
      <c r="C138" s="650" t="s">
        <v>1911</v>
      </c>
      <c r="D138" s="28">
        <v>28780</v>
      </c>
      <c r="E138" s="28">
        <v>29020</v>
      </c>
      <c r="F138" s="151">
        <f t="shared" si="45"/>
        <v>240</v>
      </c>
    </row>
    <row r="139" spans="1:7" ht="15" customHeight="1" thickBot="1" x14ac:dyDescent="0.25">
      <c r="A139" s="169" t="s">
        <v>866</v>
      </c>
      <c r="B139" s="635" t="s">
        <v>1287</v>
      </c>
      <c r="C139" s="599" t="s">
        <v>867</v>
      </c>
      <c r="D139" s="151">
        <v>40635</v>
      </c>
      <c r="E139" s="151">
        <v>40790</v>
      </c>
      <c r="F139" s="151">
        <f t="shared" si="45"/>
        <v>155</v>
      </c>
      <c r="G139" s="182" t="s">
        <v>868</v>
      </c>
    </row>
    <row r="140" spans="1:7" ht="15" customHeight="1" thickBot="1" x14ac:dyDescent="0.25">
      <c r="A140" s="23" t="s">
        <v>869</v>
      </c>
      <c r="B140" s="651" t="s">
        <v>1399</v>
      </c>
      <c r="C140" s="647" t="s">
        <v>870</v>
      </c>
      <c r="D140" s="20">
        <v>18945</v>
      </c>
      <c r="E140" s="20">
        <v>19120</v>
      </c>
      <c r="F140" s="151">
        <f t="shared" si="45"/>
        <v>175</v>
      </c>
      <c r="G140" s="113"/>
    </row>
    <row r="141" spans="1:7" ht="15" customHeight="1" thickBot="1" x14ac:dyDescent="0.25">
      <c r="A141" s="23" t="s">
        <v>871</v>
      </c>
      <c r="B141" s="635" t="s">
        <v>1889</v>
      </c>
      <c r="C141" s="599" t="s">
        <v>1606</v>
      </c>
      <c r="D141" s="151">
        <v>9355</v>
      </c>
      <c r="E141" s="151">
        <v>9475</v>
      </c>
      <c r="F141" s="151">
        <f t="shared" ref="F141" si="48">E141-D141</f>
        <v>120</v>
      </c>
    </row>
    <row r="142" spans="1:7" ht="15" customHeight="1" thickBot="1" x14ac:dyDescent="0.25">
      <c r="A142" s="23" t="s">
        <v>872</v>
      </c>
      <c r="B142" s="651" t="s">
        <v>1288</v>
      </c>
      <c r="C142" s="644" t="s">
        <v>1912</v>
      </c>
      <c r="D142" s="151">
        <v>27415</v>
      </c>
      <c r="E142" s="151">
        <v>27765</v>
      </c>
      <c r="F142" s="151">
        <f t="shared" si="45"/>
        <v>350</v>
      </c>
    </row>
    <row r="143" spans="1:7" ht="15" customHeight="1" thickBot="1" x14ac:dyDescent="0.25">
      <c r="A143" s="23" t="s">
        <v>873</v>
      </c>
      <c r="B143" s="635" t="s">
        <v>1289</v>
      </c>
      <c r="C143" s="599" t="s">
        <v>874</v>
      </c>
      <c r="D143" s="151">
        <v>41550</v>
      </c>
      <c r="E143" s="151">
        <v>41695</v>
      </c>
      <c r="F143" s="151">
        <f t="shared" si="45"/>
        <v>145</v>
      </c>
    </row>
    <row r="144" spans="1:7" ht="15" customHeight="1" thickBot="1" x14ac:dyDescent="0.25">
      <c r="A144" s="187" t="s">
        <v>875</v>
      </c>
      <c r="B144" s="651" t="s">
        <v>1290</v>
      </c>
      <c r="C144" s="644" t="s">
        <v>1913</v>
      </c>
      <c r="D144" s="22">
        <v>57555</v>
      </c>
      <c r="E144" s="22">
        <v>57905</v>
      </c>
      <c r="F144" s="151">
        <f>E144-D144</f>
        <v>350</v>
      </c>
      <c r="G144" s="826" t="s">
        <v>962</v>
      </c>
    </row>
    <row r="145" spans="1:8" ht="15" customHeight="1" thickBot="1" x14ac:dyDescent="0.25">
      <c r="A145" s="188" t="s">
        <v>876</v>
      </c>
      <c r="B145" s="635" t="s">
        <v>1588</v>
      </c>
      <c r="C145" s="597" t="s">
        <v>1914</v>
      </c>
      <c r="D145" s="22">
        <v>10635</v>
      </c>
      <c r="E145" s="22">
        <v>10770</v>
      </c>
      <c r="F145" s="151">
        <f>E145-D145</f>
        <v>135</v>
      </c>
      <c r="G145" s="827"/>
    </row>
    <row r="146" spans="1:8" ht="15" customHeight="1" thickBot="1" x14ac:dyDescent="0.25">
      <c r="A146" s="190" t="s">
        <v>877</v>
      </c>
      <c r="B146" s="651" t="s">
        <v>1291</v>
      </c>
      <c r="C146" s="644" t="s">
        <v>1468</v>
      </c>
      <c r="D146" s="22">
        <v>12635</v>
      </c>
      <c r="E146" s="22">
        <v>12850</v>
      </c>
      <c r="F146" s="151">
        <f>E146-D146</f>
        <v>215</v>
      </c>
      <c r="G146" s="827"/>
    </row>
    <row r="147" spans="1:8" ht="15" customHeight="1" thickBot="1" x14ac:dyDescent="0.25">
      <c r="A147" s="187" t="s">
        <v>878</v>
      </c>
      <c r="B147" s="635" t="s">
        <v>1292</v>
      </c>
      <c r="C147" s="597" t="s">
        <v>1915</v>
      </c>
      <c r="D147" s="151">
        <v>29705</v>
      </c>
      <c r="E147" s="151">
        <v>30075</v>
      </c>
      <c r="F147" s="151">
        <f>E147-D147</f>
        <v>370</v>
      </c>
      <c r="G147" s="828"/>
    </row>
    <row r="148" spans="1:8" ht="15" customHeight="1" thickBot="1" x14ac:dyDescent="0.25">
      <c r="A148" s="141" t="s">
        <v>879</v>
      </c>
      <c r="B148" s="651" t="s">
        <v>1890</v>
      </c>
      <c r="C148" s="655" t="s">
        <v>1916</v>
      </c>
      <c r="D148" s="21">
        <v>13680</v>
      </c>
      <c r="E148" s="21">
        <v>13700</v>
      </c>
      <c r="F148" s="151">
        <f>E148-D148</f>
        <v>20</v>
      </c>
      <c r="G148" s="182" t="s">
        <v>880</v>
      </c>
    </row>
    <row r="149" spans="1:8" ht="15" customHeight="1" thickBot="1" x14ac:dyDescent="0.25">
      <c r="A149" s="141" t="s">
        <v>881</v>
      </c>
      <c r="B149" s="635" t="s">
        <v>1294</v>
      </c>
      <c r="C149" s="631" t="s">
        <v>1917</v>
      </c>
      <c r="D149" s="25">
        <v>40285</v>
      </c>
      <c r="E149" s="25">
        <v>40450</v>
      </c>
      <c r="F149" s="151">
        <f t="shared" si="45"/>
        <v>165</v>
      </c>
    </row>
    <row r="150" spans="1:8" ht="15" customHeight="1" thickBot="1" x14ac:dyDescent="0.25">
      <c r="A150" s="23" t="s">
        <v>882</v>
      </c>
      <c r="B150" s="651" t="s">
        <v>1295</v>
      </c>
      <c r="C150" s="650" t="s">
        <v>1918</v>
      </c>
      <c r="D150" s="673">
        <v>38955</v>
      </c>
      <c r="E150" s="673">
        <v>39100</v>
      </c>
      <c r="F150" s="579">
        <f t="shared" ref="F150" si="49">E150-D150</f>
        <v>145</v>
      </c>
      <c r="G150" s="496"/>
    </row>
    <row r="151" spans="1:8" ht="15" customHeight="1" thickBot="1" x14ac:dyDescent="0.25">
      <c r="A151" s="23" t="s">
        <v>883</v>
      </c>
      <c r="B151" s="635" t="s">
        <v>1296</v>
      </c>
      <c r="C151" s="597" t="s">
        <v>978</v>
      </c>
      <c r="D151" s="151">
        <v>44630</v>
      </c>
      <c r="E151" s="151">
        <v>44990</v>
      </c>
      <c r="F151" s="151">
        <f t="shared" si="45"/>
        <v>360</v>
      </c>
      <c r="G151" s="192" t="s">
        <v>972</v>
      </c>
    </row>
    <row r="152" spans="1:8" ht="15" customHeight="1" thickBot="1" x14ac:dyDescent="0.25">
      <c r="A152" s="160" t="s">
        <v>884</v>
      </c>
      <c r="B152" s="651" t="s">
        <v>1297</v>
      </c>
      <c r="C152" s="647" t="s">
        <v>1919</v>
      </c>
      <c r="D152" s="151">
        <v>23250</v>
      </c>
      <c r="E152" s="151">
        <v>23430</v>
      </c>
      <c r="F152" s="151">
        <f t="shared" si="45"/>
        <v>180</v>
      </c>
    </row>
    <row r="153" spans="1:8" ht="15" customHeight="1" thickBot="1" x14ac:dyDescent="0.25">
      <c r="A153" s="187" t="s">
        <v>885</v>
      </c>
      <c r="B153" s="635" t="s">
        <v>1298</v>
      </c>
      <c r="C153" s="597" t="s">
        <v>1920</v>
      </c>
      <c r="D153" s="579">
        <v>1405</v>
      </c>
      <c r="E153" s="579">
        <v>1405</v>
      </c>
      <c r="F153" s="151">
        <f t="shared" si="45"/>
        <v>0</v>
      </c>
      <c r="G153" s="496" t="s">
        <v>1586</v>
      </c>
      <c r="H153" s="829" t="s">
        <v>980</v>
      </c>
    </row>
    <row r="154" spans="1:8" ht="15" customHeight="1" thickBot="1" x14ac:dyDescent="0.25">
      <c r="A154" s="187" t="s">
        <v>886</v>
      </c>
      <c r="B154" s="651" t="s">
        <v>1299</v>
      </c>
      <c r="C154" s="644" t="s">
        <v>977</v>
      </c>
      <c r="D154" s="151">
        <v>29000</v>
      </c>
      <c r="E154" s="151">
        <v>29075</v>
      </c>
      <c r="F154" s="151">
        <f t="shared" si="45"/>
        <v>75</v>
      </c>
      <c r="G154" s="193" t="s">
        <v>975</v>
      </c>
      <c r="H154" s="830"/>
    </row>
    <row r="155" spans="1:8" ht="15" customHeight="1" thickBot="1" x14ac:dyDescent="0.25">
      <c r="A155" s="188" t="s">
        <v>887</v>
      </c>
      <c r="B155" s="635" t="s">
        <v>1891</v>
      </c>
      <c r="C155" s="597" t="s">
        <v>1921</v>
      </c>
      <c r="D155" s="22">
        <v>76735</v>
      </c>
      <c r="E155" s="22">
        <v>77550</v>
      </c>
      <c r="F155" s="151">
        <f t="shared" si="45"/>
        <v>815</v>
      </c>
      <c r="H155" s="830"/>
    </row>
    <row r="156" spans="1:8" ht="15" customHeight="1" thickBot="1" x14ac:dyDescent="0.25">
      <c r="A156" s="190" t="s">
        <v>888</v>
      </c>
      <c r="B156" s="651" t="s">
        <v>1892</v>
      </c>
      <c r="C156" s="644" t="s">
        <v>1376</v>
      </c>
      <c r="D156" s="151">
        <v>24925</v>
      </c>
      <c r="E156" s="151">
        <v>25190</v>
      </c>
      <c r="F156" s="151">
        <f t="shared" si="45"/>
        <v>265</v>
      </c>
      <c r="G156" s="327" t="s">
        <v>1006</v>
      </c>
      <c r="H156" s="830"/>
    </row>
    <row r="157" spans="1:8" ht="15" customHeight="1" thickBot="1" x14ac:dyDescent="0.25">
      <c r="A157" s="149" t="s">
        <v>889</v>
      </c>
      <c r="B157" s="651" t="s">
        <v>1300</v>
      </c>
      <c r="C157" s="597" t="s">
        <v>1033</v>
      </c>
      <c r="D157" s="151">
        <v>36340</v>
      </c>
      <c r="E157" s="151">
        <v>36605</v>
      </c>
      <c r="F157" s="151">
        <f t="shared" si="45"/>
        <v>265</v>
      </c>
      <c r="G157" s="182" t="s">
        <v>1032</v>
      </c>
    </row>
    <row r="158" spans="1:8" ht="15" customHeight="1" thickBot="1" x14ac:dyDescent="0.25">
      <c r="A158" s="141" t="s">
        <v>890</v>
      </c>
      <c r="B158" s="652" t="s">
        <v>1301</v>
      </c>
      <c r="C158" s="656" t="s">
        <v>1689</v>
      </c>
      <c r="D158" s="25">
        <v>4670</v>
      </c>
      <c r="E158" s="25">
        <v>4915</v>
      </c>
      <c r="F158" s="151">
        <f>E158-D158</f>
        <v>245</v>
      </c>
    </row>
    <row r="159" spans="1:8" ht="15" customHeight="1" thickBot="1" x14ac:dyDescent="0.25">
      <c r="A159" s="141" t="s">
        <v>1668</v>
      </c>
      <c r="B159" s="651" t="s">
        <v>1302</v>
      </c>
      <c r="C159" s="631" t="s">
        <v>1922</v>
      </c>
      <c r="D159" s="25">
        <v>7700</v>
      </c>
      <c r="E159" s="25">
        <v>7810</v>
      </c>
      <c r="F159" s="151">
        <f>E159-D159</f>
        <v>110</v>
      </c>
    </row>
    <row r="160" spans="1:8" ht="15" customHeight="1" thickBot="1" x14ac:dyDescent="0.25">
      <c r="A160" s="169" t="s">
        <v>891</v>
      </c>
      <c r="B160" s="652" t="s">
        <v>1303</v>
      </c>
      <c r="C160" s="600" t="s">
        <v>1665</v>
      </c>
      <c r="D160" s="20">
        <v>13825</v>
      </c>
      <c r="E160" s="20">
        <v>14195</v>
      </c>
      <c r="F160" s="151">
        <f t="shared" ref="F160" si="50">E160-D160</f>
        <v>370</v>
      </c>
      <c r="G160" s="496"/>
    </row>
    <row r="161" spans="1:15" ht="15" customHeight="1" thickBot="1" x14ac:dyDescent="0.25">
      <c r="A161" s="23" t="s">
        <v>892</v>
      </c>
      <c r="B161" s="651" t="s">
        <v>1303</v>
      </c>
      <c r="C161" s="599" t="s">
        <v>893</v>
      </c>
      <c r="D161" s="20">
        <v>92060</v>
      </c>
      <c r="E161" s="20">
        <v>92155</v>
      </c>
      <c r="F161" s="151">
        <f t="shared" ref="F161:F162" si="51">E161-D161</f>
        <v>95</v>
      </c>
    </row>
    <row r="162" spans="1:15" ht="15" customHeight="1" thickBot="1" x14ac:dyDescent="0.25">
      <c r="A162" s="23" t="s">
        <v>894</v>
      </c>
      <c r="B162" s="652" t="s">
        <v>1304</v>
      </c>
      <c r="C162" s="600" t="s">
        <v>1923</v>
      </c>
      <c r="D162" s="151">
        <v>74010</v>
      </c>
      <c r="E162" s="151">
        <v>74595</v>
      </c>
      <c r="F162" s="151">
        <f t="shared" si="51"/>
        <v>585</v>
      </c>
    </row>
    <row r="163" spans="1:15" ht="15" customHeight="1" thickBot="1" x14ac:dyDescent="0.25">
      <c r="A163" s="160" t="s">
        <v>895</v>
      </c>
      <c r="B163" s="651" t="s">
        <v>1305</v>
      </c>
      <c r="C163" s="597" t="s">
        <v>1598</v>
      </c>
      <c r="D163" s="151">
        <v>20040</v>
      </c>
      <c r="E163" s="151">
        <v>20315</v>
      </c>
      <c r="F163" s="151">
        <f t="shared" ref="F163" si="52">E163-D163</f>
        <v>275</v>
      </c>
    </row>
    <row r="164" spans="1:15" ht="15" customHeight="1" thickBot="1" x14ac:dyDescent="0.25">
      <c r="A164" s="23" t="s">
        <v>896</v>
      </c>
      <c r="B164" s="652" t="s">
        <v>1306</v>
      </c>
      <c r="C164" s="600" t="s">
        <v>1924</v>
      </c>
      <c r="D164" s="151">
        <v>46540</v>
      </c>
      <c r="E164" s="151">
        <v>46545</v>
      </c>
      <c r="F164" s="151">
        <f>E164-D164</f>
        <v>5</v>
      </c>
      <c r="G164" s="349" t="s">
        <v>1586</v>
      </c>
    </row>
    <row r="165" spans="1:15" ht="15" customHeight="1" thickBot="1" x14ac:dyDescent="0.25">
      <c r="A165" s="23" t="s">
        <v>897</v>
      </c>
      <c r="B165" s="651" t="s">
        <v>1307</v>
      </c>
      <c r="C165" s="597" t="s">
        <v>1925</v>
      </c>
      <c r="D165" s="579"/>
      <c r="E165" s="579"/>
      <c r="F165" s="566">
        <v>190</v>
      </c>
      <c r="G165" s="771"/>
      <c r="O165" s="767"/>
    </row>
    <row r="166" spans="1:15" ht="15" customHeight="1" thickBot="1" x14ac:dyDescent="0.25">
      <c r="A166" s="160" t="s">
        <v>898</v>
      </c>
      <c r="B166" s="652" t="s">
        <v>1308</v>
      </c>
      <c r="C166" s="598" t="s">
        <v>1926</v>
      </c>
      <c r="D166" s="276">
        <v>23035</v>
      </c>
      <c r="E166" s="276">
        <v>23230</v>
      </c>
      <c r="F166" s="151">
        <f>E166-D166</f>
        <v>195</v>
      </c>
      <c r="G166" s="282"/>
    </row>
    <row r="167" spans="1:15" ht="15" customHeight="1" thickBot="1" x14ac:dyDescent="0.25">
      <c r="A167" s="14" t="s">
        <v>900</v>
      </c>
      <c r="B167" s="651" t="s">
        <v>1309</v>
      </c>
      <c r="C167" s="597" t="s">
        <v>1998</v>
      </c>
      <c r="D167" s="22">
        <v>1075</v>
      </c>
      <c r="E167" s="22">
        <v>1195</v>
      </c>
      <c r="F167" s="151">
        <f t="shared" ref="F167" si="53">E167-D167</f>
        <v>120</v>
      </c>
      <c r="G167" s="496"/>
    </row>
    <row r="168" spans="1:15" ht="15" customHeight="1" thickBot="1" x14ac:dyDescent="0.25">
      <c r="A168" s="24" t="s">
        <v>901</v>
      </c>
      <c r="B168" s="652" t="s">
        <v>1310</v>
      </c>
      <c r="C168" s="603" t="s">
        <v>1927</v>
      </c>
      <c r="D168" s="22">
        <v>13395</v>
      </c>
      <c r="E168" s="22">
        <v>13490</v>
      </c>
      <c r="F168" s="151">
        <f t="shared" ref="F168:F172" si="54">E168-D168</f>
        <v>95</v>
      </c>
      <c r="G168" s="180" t="s">
        <v>899</v>
      </c>
    </row>
    <row r="169" spans="1:15" ht="15" customHeight="1" thickBot="1" x14ac:dyDescent="0.25">
      <c r="A169" s="141" t="s">
        <v>902</v>
      </c>
      <c r="B169" s="651" t="s">
        <v>1311</v>
      </c>
      <c r="C169" s="648" t="s">
        <v>1928</v>
      </c>
      <c r="D169" s="21">
        <v>12835</v>
      </c>
      <c r="E169" s="21">
        <v>12945</v>
      </c>
      <c r="F169" s="151">
        <f t="shared" si="54"/>
        <v>110</v>
      </c>
      <c r="G169" s="316" t="s">
        <v>1372</v>
      </c>
    </row>
    <row r="170" spans="1:15" ht="15" customHeight="1" thickBot="1" x14ac:dyDescent="0.25">
      <c r="A170" s="141" t="s">
        <v>903</v>
      </c>
      <c r="B170" s="652" t="s">
        <v>1893</v>
      </c>
      <c r="C170" s="632" t="s">
        <v>1607</v>
      </c>
      <c r="D170" s="151">
        <v>10680</v>
      </c>
      <c r="E170" s="151">
        <v>10860</v>
      </c>
      <c r="F170" s="151">
        <f t="shared" ref="F170" si="55">E170-D170</f>
        <v>180</v>
      </c>
    </row>
    <row r="171" spans="1:15" ht="15" customHeight="1" thickBot="1" x14ac:dyDescent="0.25">
      <c r="A171" s="155" t="s">
        <v>904</v>
      </c>
      <c r="B171" s="651" t="s">
        <v>1293</v>
      </c>
      <c r="C171" s="597" t="s">
        <v>938</v>
      </c>
      <c r="D171" s="151">
        <v>70545</v>
      </c>
      <c r="E171" s="151">
        <v>70925</v>
      </c>
      <c r="F171" s="151">
        <f t="shared" si="54"/>
        <v>380</v>
      </c>
    </row>
    <row r="172" spans="1:15" ht="15" customHeight="1" thickBot="1" x14ac:dyDescent="0.25">
      <c r="A172" s="23" t="s">
        <v>905</v>
      </c>
      <c r="B172" s="652" t="s">
        <v>1312</v>
      </c>
      <c r="C172" s="600" t="s">
        <v>939</v>
      </c>
      <c r="D172" s="20">
        <v>39795</v>
      </c>
      <c r="E172" s="20">
        <v>40090</v>
      </c>
      <c r="F172" s="151">
        <f t="shared" si="54"/>
        <v>295</v>
      </c>
    </row>
    <row r="173" spans="1:15" ht="15" customHeight="1" thickBot="1" x14ac:dyDescent="0.25">
      <c r="A173" s="160" t="s">
        <v>906</v>
      </c>
      <c r="B173" s="651" t="s">
        <v>1306</v>
      </c>
      <c r="C173" s="599" t="s">
        <v>1929</v>
      </c>
      <c r="D173" s="20">
        <v>19270</v>
      </c>
      <c r="E173" s="20">
        <v>19480</v>
      </c>
      <c r="F173" s="151">
        <f t="shared" ref="F173" si="56">E173-D173</f>
        <v>210</v>
      </c>
    </row>
    <row r="174" spans="1:15" ht="15" customHeight="1" thickBot="1" x14ac:dyDescent="0.25">
      <c r="A174" s="23" t="s">
        <v>907</v>
      </c>
      <c r="B174" s="652" t="s">
        <v>1313</v>
      </c>
      <c r="C174" s="598" t="s">
        <v>1930</v>
      </c>
      <c r="D174" s="151">
        <v>10105</v>
      </c>
      <c r="E174" s="151">
        <v>10340</v>
      </c>
      <c r="F174" s="151">
        <f>E174-D174</f>
        <v>235</v>
      </c>
    </row>
    <row r="175" spans="1:15" ht="15" customHeight="1" thickBot="1" x14ac:dyDescent="0.25">
      <c r="A175" s="23" t="s">
        <v>908</v>
      </c>
      <c r="B175" s="651" t="s">
        <v>1314</v>
      </c>
      <c r="C175" s="599" t="s">
        <v>1931</v>
      </c>
      <c r="D175" s="151">
        <v>52390</v>
      </c>
      <c r="E175" s="151">
        <v>52555</v>
      </c>
      <c r="F175" s="151">
        <f>E175-D175</f>
        <v>165</v>
      </c>
      <c r="G175" s="182"/>
      <c r="H175" s="178"/>
      <c r="I175" s="178"/>
      <c r="J175" s="178"/>
    </row>
    <row r="176" spans="1:15" ht="15" customHeight="1" thickBot="1" x14ac:dyDescent="0.25">
      <c r="A176" s="160" t="s">
        <v>910</v>
      </c>
      <c r="B176" s="652" t="s">
        <v>1315</v>
      </c>
      <c r="C176" s="598" t="s">
        <v>940</v>
      </c>
      <c r="D176" s="22">
        <v>45105</v>
      </c>
      <c r="E176" s="22">
        <v>45270</v>
      </c>
      <c r="F176" s="151">
        <f t="shared" ref="F176:F180" si="57">E176-D176</f>
        <v>165</v>
      </c>
      <c r="G176" s="182" t="s">
        <v>909</v>
      </c>
      <c r="H176" s="108"/>
      <c r="I176" s="108"/>
      <c r="J176" s="178"/>
    </row>
    <row r="177" spans="1:10" ht="15" customHeight="1" thickBot="1" x14ac:dyDescent="0.25">
      <c r="A177" s="14" t="s">
        <v>911</v>
      </c>
      <c r="B177" s="651" t="s">
        <v>1894</v>
      </c>
      <c r="C177" s="597" t="s">
        <v>1932</v>
      </c>
      <c r="D177" s="579">
        <v>33480</v>
      </c>
      <c r="E177" s="579">
        <v>33880</v>
      </c>
      <c r="F177" s="579">
        <f>E177-D177</f>
        <v>400</v>
      </c>
    </row>
    <row r="178" spans="1:10" ht="15" customHeight="1" thickBot="1" x14ac:dyDescent="0.25">
      <c r="A178" s="149" t="s">
        <v>912</v>
      </c>
      <c r="B178" s="652" t="s">
        <v>1316</v>
      </c>
      <c r="C178" s="598" t="s">
        <v>941</v>
      </c>
      <c r="D178" s="579"/>
      <c r="E178" s="579"/>
      <c r="F178" s="566">
        <v>554</v>
      </c>
      <c r="G178" s="310">
        <v>128690</v>
      </c>
    </row>
    <row r="179" spans="1:10" ht="15" customHeight="1" thickBot="1" x14ac:dyDescent="0.25">
      <c r="A179" s="149" t="s">
        <v>913</v>
      </c>
      <c r="B179" s="651" t="s">
        <v>1317</v>
      </c>
      <c r="C179" s="648" t="s">
        <v>1933</v>
      </c>
      <c r="D179" s="170">
        <v>49100</v>
      </c>
      <c r="E179" s="170">
        <v>49480</v>
      </c>
      <c r="F179" s="151">
        <f t="shared" si="57"/>
        <v>380</v>
      </c>
      <c r="G179" s="106"/>
    </row>
    <row r="180" spans="1:10" ht="15" customHeight="1" thickBot="1" x14ac:dyDescent="0.25">
      <c r="A180" s="141" t="s">
        <v>914</v>
      </c>
      <c r="B180" s="652" t="s">
        <v>1318</v>
      </c>
      <c r="C180" s="632" t="s">
        <v>1934</v>
      </c>
      <c r="D180" s="21">
        <v>38985</v>
      </c>
      <c r="E180" s="21">
        <v>39085</v>
      </c>
      <c r="F180" s="151">
        <f t="shared" si="57"/>
        <v>100</v>
      </c>
      <c r="G180" s="316"/>
      <c r="H180" s="166"/>
      <c r="I180" s="166"/>
      <c r="J180" s="178"/>
    </row>
    <row r="181" spans="1:10" ht="15" customHeight="1" thickBot="1" x14ac:dyDescent="0.25">
      <c r="A181" s="169" t="s">
        <v>915</v>
      </c>
      <c r="B181" s="651" t="s">
        <v>1319</v>
      </c>
      <c r="C181" s="597" t="s">
        <v>1627</v>
      </c>
      <c r="D181" s="20">
        <v>9970</v>
      </c>
      <c r="E181" s="20">
        <v>10205</v>
      </c>
      <c r="F181" s="151">
        <f t="shared" ref="F181" si="58">E181-D181</f>
        <v>235</v>
      </c>
      <c r="G181" s="496"/>
    </row>
    <row r="182" spans="1:10" ht="15" customHeight="1" thickBot="1" x14ac:dyDescent="0.25">
      <c r="A182" s="23" t="s">
        <v>916</v>
      </c>
      <c r="B182" s="652" t="s">
        <v>1895</v>
      </c>
      <c r="C182" s="600" t="s">
        <v>1935</v>
      </c>
      <c r="D182" s="20">
        <v>8905</v>
      </c>
      <c r="E182" s="20">
        <v>9085</v>
      </c>
      <c r="F182" s="151">
        <f t="shared" ref="F182" si="59">E182-D182</f>
        <v>180</v>
      </c>
    </row>
    <row r="183" spans="1:10" ht="15" customHeight="1" thickBot="1" x14ac:dyDescent="0.25">
      <c r="A183" s="23" t="s">
        <v>917</v>
      </c>
      <c r="B183" s="651" t="s">
        <v>1896</v>
      </c>
      <c r="C183" s="599" t="s">
        <v>942</v>
      </c>
      <c r="D183" s="20">
        <v>31385</v>
      </c>
      <c r="E183" s="20">
        <v>31565</v>
      </c>
      <c r="F183" s="151">
        <f t="shared" ref="F183:F188" si="60">E183-D183</f>
        <v>180</v>
      </c>
    </row>
    <row r="184" spans="1:10" ht="15" customHeight="1" thickBot="1" x14ac:dyDescent="0.25">
      <c r="A184" s="23" t="s">
        <v>918</v>
      </c>
      <c r="B184" s="652" t="s">
        <v>1320</v>
      </c>
      <c r="C184" s="600" t="s">
        <v>1599</v>
      </c>
      <c r="D184" s="151">
        <v>23490</v>
      </c>
      <c r="E184" s="151">
        <v>23750</v>
      </c>
      <c r="F184" s="151">
        <f t="shared" si="60"/>
        <v>260</v>
      </c>
      <c r="G184" s="182" t="s">
        <v>919</v>
      </c>
    </row>
    <row r="185" spans="1:10" ht="15" customHeight="1" thickBot="1" x14ac:dyDescent="0.25">
      <c r="A185" s="160" t="s">
        <v>920</v>
      </c>
      <c r="B185" s="651" t="s">
        <v>1321</v>
      </c>
      <c r="C185" s="597" t="s">
        <v>1583</v>
      </c>
      <c r="D185" s="151">
        <v>10475</v>
      </c>
      <c r="E185" s="151">
        <v>10645</v>
      </c>
      <c r="F185" s="151">
        <f t="shared" ref="F185" si="61">E185-D185</f>
        <v>170</v>
      </c>
      <c r="G185" s="518"/>
    </row>
    <row r="186" spans="1:10" ht="15" customHeight="1" thickBot="1" x14ac:dyDescent="0.25">
      <c r="A186" s="23" t="s">
        <v>921</v>
      </c>
      <c r="B186" s="652" t="s">
        <v>1897</v>
      </c>
      <c r="C186" s="600" t="s">
        <v>1936</v>
      </c>
      <c r="D186" s="151">
        <v>18395</v>
      </c>
      <c r="E186" s="151">
        <v>18625</v>
      </c>
      <c r="F186" s="151">
        <f>E186-D186</f>
        <v>230</v>
      </c>
    </row>
    <row r="187" spans="1:10" ht="15" customHeight="1" thickBot="1" x14ac:dyDescent="0.25">
      <c r="A187" s="23" t="s">
        <v>922</v>
      </c>
      <c r="B187" s="651" t="s">
        <v>1322</v>
      </c>
      <c r="C187" s="597" t="s">
        <v>1937</v>
      </c>
      <c r="D187" s="22">
        <v>40460</v>
      </c>
      <c r="E187" s="22">
        <v>40530</v>
      </c>
      <c r="F187" s="151">
        <f t="shared" si="60"/>
        <v>70</v>
      </c>
      <c r="G187" s="126"/>
    </row>
    <row r="188" spans="1:10" ht="15" customHeight="1" thickBot="1" x14ac:dyDescent="0.25">
      <c r="A188" s="160" t="s">
        <v>923</v>
      </c>
      <c r="B188" s="652" t="s">
        <v>1375</v>
      </c>
      <c r="C188" s="598" t="s">
        <v>1938</v>
      </c>
      <c r="D188" s="170">
        <v>13175</v>
      </c>
      <c r="E188" s="170">
        <v>13360</v>
      </c>
      <c r="F188" s="151">
        <f t="shared" si="60"/>
        <v>185</v>
      </c>
      <c r="G188" s="353"/>
    </row>
    <row r="189" spans="1:10" ht="15.75" customHeight="1" thickBot="1" x14ac:dyDescent="0.25">
      <c r="A189" s="14" t="s">
        <v>924</v>
      </c>
      <c r="B189" s="651" t="s">
        <v>1898</v>
      </c>
      <c r="C189" s="597" t="s">
        <v>1939</v>
      </c>
      <c r="D189" s="276">
        <v>122735</v>
      </c>
      <c r="E189" s="276">
        <v>123570</v>
      </c>
      <c r="F189" s="151">
        <f t="shared" ref="F189:F200" si="62">E189-D189</f>
        <v>835</v>
      </c>
      <c r="G189" s="127"/>
    </row>
    <row r="190" spans="1:10" ht="15.75" customHeight="1" thickBot="1" x14ac:dyDescent="0.25">
      <c r="A190" s="23" t="s">
        <v>925</v>
      </c>
      <c r="B190" s="722" t="s">
        <v>1323</v>
      </c>
      <c r="C190" s="664" t="s">
        <v>1953</v>
      </c>
      <c r="D190" s="22">
        <v>7035</v>
      </c>
      <c r="E190" s="22">
        <v>7340</v>
      </c>
      <c r="F190" s="151">
        <f t="shared" ref="F190" si="63">E190-D190</f>
        <v>305</v>
      </c>
      <c r="G190" s="127"/>
    </row>
    <row r="191" spans="1:10" ht="15.75" customHeight="1" thickBot="1" x14ac:dyDescent="0.25">
      <c r="A191" s="165" t="s">
        <v>926</v>
      </c>
      <c r="B191" s="619" t="s">
        <v>1940</v>
      </c>
      <c r="C191" s="659" t="s">
        <v>1943</v>
      </c>
      <c r="D191" s="22">
        <v>25515</v>
      </c>
      <c r="E191" s="22">
        <v>25920</v>
      </c>
      <c r="F191" s="151">
        <f t="shared" ref="F191" si="64">E191-D191</f>
        <v>405</v>
      </c>
    </row>
    <row r="192" spans="1:10" ht="15" customHeight="1" thickBot="1" x14ac:dyDescent="0.25">
      <c r="A192" s="14" t="s">
        <v>927</v>
      </c>
      <c r="B192" s="624" t="s">
        <v>1941</v>
      </c>
      <c r="C192" s="597" t="s">
        <v>1944</v>
      </c>
      <c r="D192" s="151">
        <v>33025</v>
      </c>
      <c r="E192" s="151">
        <v>33305</v>
      </c>
      <c r="F192" s="151">
        <f t="shared" si="62"/>
        <v>280</v>
      </c>
      <c r="G192" s="316" t="s">
        <v>1366</v>
      </c>
    </row>
    <row r="193" spans="1:7" ht="15" customHeight="1" thickBot="1" x14ac:dyDescent="0.25">
      <c r="A193" s="14" t="s">
        <v>1624</v>
      </c>
      <c r="B193" s="623" t="s">
        <v>1622</v>
      </c>
      <c r="C193" s="597" t="s">
        <v>1623</v>
      </c>
      <c r="D193" s="151">
        <v>26470</v>
      </c>
      <c r="E193" s="151">
        <v>26985</v>
      </c>
      <c r="F193" s="151">
        <f t="shared" ref="F193" si="65">E193-D193</f>
        <v>515</v>
      </c>
      <c r="G193" s="531"/>
    </row>
    <row r="194" spans="1:7" ht="15" customHeight="1" thickBot="1" x14ac:dyDescent="0.25">
      <c r="A194" s="141" t="s">
        <v>928</v>
      </c>
      <c r="B194" s="619" t="s">
        <v>1294</v>
      </c>
      <c r="C194" s="648" t="s">
        <v>1945</v>
      </c>
      <c r="D194" s="21">
        <v>10225</v>
      </c>
      <c r="E194" s="21">
        <v>10225</v>
      </c>
      <c r="F194" s="151">
        <f t="shared" si="62"/>
        <v>0</v>
      </c>
      <c r="G194" t="s">
        <v>1586</v>
      </c>
    </row>
    <row r="195" spans="1:7" ht="15" customHeight="1" thickBot="1" x14ac:dyDescent="0.25">
      <c r="A195" s="141" t="s">
        <v>929</v>
      </c>
      <c r="B195" s="625" t="s">
        <v>1324</v>
      </c>
      <c r="C195" s="631" t="s">
        <v>1600</v>
      </c>
      <c r="D195" s="276">
        <v>10065</v>
      </c>
      <c r="E195" s="276">
        <v>10185</v>
      </c>
      <c r="F195" s="579">
        <f t="shared" ref="F195" si="66">E195-D195</f>
        <v>120</v>
      </c>
      <c r="G195" s="182" t="s">
        <v>1620</v>
      </c>
    </row>
    <row r="196" spans="1:7" ht="15" customHeight="1" thickBot="1" x14ac:dyDescent="0.25">
      <c r="A196" s="23" t="s">
        <v>930</v>
      </c>
      <c r="B196" s="619" t="s">
        <v>1325</v>
      </c>
      <c r="C196" s="597" t="s">
        <v>1482</v>
      </c>
      <c r="D196" s="158">
        <v>22360</v>
      </c>
      <c r="E196" s="158">
        <v>22975</v>
      </c>
      <c r="F196" s="151">
        <f t="shared" ref="F196" si="67">E196-D196</f>
        <v>615</v>
      </c>
    </row>
    <row r="197" spans="1:7" ht="15" customHeight="1" thickBot="1" x14ac:dyDescent="0.25">
      <c r="A197" s="23" t="s">
        <v>931</v>
      </c>
      <c r="B197" s="619" t="s">
        <v>1326</v>
      </c>
      <c r="C197" s="599" t="s">
        <v>1641</v>
      </c>
      <c r="D197" s="151">
        <v>9575</v>
      </c>
      <c r="E197" s="151">
        <v>9575</v>
      </c>
      <c r="F197" s="151">
        <f t="shared" ref="F197" si="68">E197-D197</f>
        <v>0</v>
      </c>
      <c r="G197" s="460"/>
    </row>
    <row r="198" spans="1:7" ht="15" customHeight="1" thickBot="1" x14ac:dyDescent="0.25">
      <c r="A198" s="160" t="s">
        <v>932</v>
      </c>
      <c r="B198" s="625" t="s">
        <v>1327</v>
      </c>
      <c r="C198" s="599" t="s">
        <v>1672</v>
      </c>
      <c r="D198" s="151">
        <v>17590</v>
      </c>
      <c r="E198" s="151">
        <v>17790</v>
      </c>
      <c r="F198" s="151">
        <f t="shared" ref="F198" si="69">E198-D198</f>
        <v>200</v>
      </c>
      <c r="G198" s="126"/>
    </row>
    <row r="199" spans="1:7" ht="15" customHeight="1" thickBot="1" x14ac:dyDescent="0.25">
      <c r="A199" s="23" t="s">
        <v>933</v>
      </c>
      <c r="B199" s="619" t="s">
        <v>1942</v>
      </c>
      <c r="C199" s="597" t="s">
        <v>1946</v>
      </c>
      <c r="D199" s="151">
        <v>16330</v>
      </c>
      <c r="E199" s="151">
        <v>16365</v>
      </c>
      <c r="F199" s="151">
        <f t="shared" si="62"/>
        <v>35</v>
      </c>
      <c r="G199" s="665"/>
    </row>
    <row r="200" spans="1:7" ht="15" customHeight="1" thickBot="1" x14ac:dyDescent="0.25">
      <c r="A200" s="23" t="s">
        <v>934</v>
      </c>
      <c r="B200" s="625" t="s">
        <v>1328</v>
      </c>
      <c r="C200" s="599" t="s">
        <v>1947</v>
      </c>
      <c r="D200" s="151">
        <v>22970</v>
      </c>
      <c r="E200" s="151">
        <v>23010</v>
      </c>
      <c r="F200" s="151">
        <f t="shared" si="62"/>
        <v>40</v>
      </c>
    </row>
    <row r="201" spans="1:7" ht="15" customHeight="1" thickBot="1" x14ac:dyDescent="0.25">
      <c r="A201" s="658" t="s">
        <v>935</v>
      </c>
      <c r="B201" s="657" t="s">
        <v>1329</v>
      </c>
      <c r="C201" s="599" t="s">
        <v>1557</v>
      </c>
      <c r="D201" s="151">
        <v>15665</v>
      </c>
      <c r="E201" s="151">
        <v>15900</v>
      </c>
      <c r="F201" s="151">
        <f t="shared" ref="F201" si="70">E201-D201</f>
        <v>235</v>
      </c>
    </row>
    <row r="202" spans="1:7" ht="13.5" thickBot="1" x14ac:dyDescent="0.25">
      <c r="A202" s="122"/>
      <c r="B202" s="124"/>
      <c r="D202" s="124" t="s">
        <v>1016</v>
      </c>
      <c r="E202" s="124"/>
      <c r="F202" s="503">
        <f>SUM(F6:F201)</f>
        <v>45910</v>
      </c>
      <c r="G202" s="504">
        <f>+F93+F69+F60+F178+F165</f>
        <v>1570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4" t="s">
        <v>1039</v>
      </c>
      <c r="D204" s="834"/>
      <c r="E204" s="834"/>
      <c r="F204" s="453">
        <f>SUM('Общ. счетчики'!G38:G39)</f>
        <v>47980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78">
      <selection activeCell="D123" sqref="D123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4" t="s">
        <v>1047</v>
      </c>
      <c r="D1" s="804"/>
      <c r="E1" s="852" t="s">
        <v>2005</v>
      </c>
      <c r="F1" s="852"/>
    </row>
    <row r="2" spans="1:8" ht="13.5" thickBot="1" x14ac:dyDescent="0.25">
      <c r="A2" s="856" t="s">
        <v>28</v>
      </c>
      <c r="B2" s="857"/>
      <c r="C2" s="239"/>
      <c r="F2" s="2"/>
    </row>
    <row r="3" spans="1:8" s="106" customFormat="1" ht="11.25" customHeight="1" x14ac:dyDescent="0.2">
      <c r="A3" s="851" t="s">
        <v>480</v>
      </c>
      <c r="B3" s="851" t="s">
        <v>481</v>
      </c>
      <c r="C3" s="851" t="s">
        <v>1</v>
      </c>
      <c r="D3" s="851" t="s">
        <v>2</v>
      </c>
      <c r="E3" s="851"/>
      <c r="F3" s="853" t="s">
        <v>482</v>
      </c>
    </row>
    <row r="4" spans="1:8" s="106" customFormat="1" ht="11.25" x14ac:dyDescent="0.2">
      <c r="A4" s="851"/>
      <c r="B4" s="851"/>
      <c r="C4" s="851"/>
      <c r="D4" s="851"/>
      <c r="E4" s="851"/>
      <c r="F4" s="854"/>
    </row>
    <row r="5" spans="1:8" s="106" customFormat="1" ht="12" thickBot="1" x14ac:dyDescent="0.25">
      <c r="A5" s="851"/>
      <c r="B5" s="851"/>
      <c r="C5" s="851"/>
      <c r="D5" s="240" t="s">
        <v>6</v>
      </c>
      <c r="E5" s="241" t="s">
        <v>7</v>
      </c>
      <c r="F5" s="855"/>
    </row>
    <row r="6" spans="1:8" s="106" customFormat="1" ht="12.75" customHeight="1" thickBot="1" x14ac:dyDescent="0.25">
      <c r="A6" s="242" t="s">
        <v>28</v>
      </c>
      <c r="B6" s="242"/>
      <c r="C6" s="242"/>
      <c r="D6" s="243">
        <v>44978</v>
      </c>
      <c r="E6" s="243">
        <v>45007</v>
      </c>
      <c r="F6" s="136"/>
    </row>
    <row r="7" spans="1:8" s="106" customFormat="1" ht="24" customHeight="1" x14ac:dyDescent="0.2">
      <c r="A7" s="302" t="s">
        <v>1504</v>
      </c>
      <c r="B7" s="244" t="s">
        <v>1484</v>
      </c>
      <c r="C7" s="245" t="s">
        <v>1485</v>
      </c>
      <c r="D7" s="580">
        <v>9169</v>
      </c>
      <c r="E7" s="580"/>
      <c r="F7" s="372">
        <f t="shared" ref="F7" si="0">E7-D7</f>
        <v>-9169</v>
      </c>
      <c r="G7" s="493" t="s">
        <v>1528</v>
      </c>
      <c r="H7" s="688"/>
    </row>
    <row r="8" spans="1:8" s="106" customFormat="1" ht="22.5" x14ac:dyDescent="0.2">
      <c r="A8" s="50" t="s">
        <v>1589</v>
      </c>
      <c r="B8" s="244" t="s">
        <v>1584</v>
      </c>
      <c r="C8" s="245" t="s">
        <v>1585</v>
      </c>
      <c r="D8" s="552">
        <v>15832</v>
      </c>
      <c r="E8" s="552"/>
      <c r="F8" s="231">
        <f t="shared" ref="F8" si="1">E8-D8</f>
        <v>-15832</v>
      </c>
      <c r="G8" s="493" t="s">
        <v>1528</v>
      </c>
      <c r="H8" s="591"/>
    </row>
    <row r="9" spans="1:8" s="106" customFormat="1" ht="25.5" customHeight="1" x14ac:dyDescent="0.2">
      <c r="A9" s="302" t="s">
        <v>1959</v>
      </c>
      <c r="B9" s="302" t="s">
        <v>1954</v>
      </c>
      <c r="C9" s="247" t="s">
        <v>1956</v>
      </c>
      <c r="D9" s="580">
        <v>344</v>
      </c>
      <c r="E9" s="580"/>
      <c r="F9" s="293">
        <f t="shared" ref="F9:F13" si="2">E9-D9</f>
        <v>-344</v>
      </c>
      <c r="G9" s="493"/>
      <c r="H9" s="688"/>
    </row>
    <row r="10" spans="1:8" s="106" customFormat="1" ht="24.75" customHeight="1" x14ac:dyDescent="0.2">
      <c r="A10" s="50" t="s">
        <v>1590</v>
      </c>
      <c r="B10" s="244" t="s">
        <v>1573</v>
      </c>
      <c r="C10" s="246" t="s">
        <v>1574</v>
      </c>
      <c r="D10" s="580">
        <v>38755</v>
      </c>
      <c r="E10" s="580"/>
      <c r="F10" s="293">
        <f>E10-D10</f>
        <v>-38755</v>
      </c>
      <c r="G10" s="521" t="s">
        <v>1572</v>
      </c>
      <c r="H10" s="688"/>
    </row>
    <row r="11" spans="1:8" s="106" customFormat="1" ht="24" customHeight="1" x14ac:dyDescent="0.2">
      <c r="A11" s="50" t="s">
        <v>1529</v>
      </c>
      <c r="B11" s="244" t="s">
        <v>1516</v>
      </c>
      <c r="C11" s="246" t="s">
        <v>1517</v>
      </c>
      <c r="D11" s="552">
        <v>41465</v>
      </c>
      <c r="E11" s="552"/>
      <c r="F11" s="293">
        <f t="shared" ref="F11" si="3">E11-D11</f>
        <v>-41465</v>
      </c>
      <c r="G11" s="494" t="s">
        <v>1528</v>
      </c>
    </row>
    <row r="12" spans="1:8" s="106" customFormat="1" ht="22.5" x14ac:dyDescent="0.2">
      <c r="A12" s="50" t="s">
        <v>39</v>
      </c>
      <c r="B12" s="244" t="s">
        <v>1465</v>
      </c>
      <c r="C12" s="247" t="s">
        <v>1495</v>
      </c>
      <c r="D12" s="552">
        <v>24273</v>
      </c>
      <c r="E12" s="552"/>
      <c r="F12" s="293">
        <f t="shared" si="2"/>
        <v>-24273</v>
      </c>
      <c r="G12" s="492" t="s">
        <v>1527</v>
      </c>
    </row>
    <row r="13" spans="1:8" s="106" customFormat="1" ht="22.5" x14ac:dyDescent="0.2">
      <c r="A13" s="50" t="s">
        <v>41</v>
      </c>
      <c r="B13" s="244" t="s">
        <v>1392</v>
      </c>
      <c r="C13" s="247" t="s">
        <v>483</v>
      </c>
      <c r="D13" s="580">
        <v>1317</v>
      </c>
      <c r="E13" s="580"/>
      <c r="F13" s="293">
        <f t="shared" si="2"/>
        <v>-1317</v>
      </c>
      <c r="G13" s="277"/>
    </row>
    <row r="14" spans="1:8" s="106" customFormat="1" ht="25.5" customHeight="1" x14ac:dyDescent="0.2">
      <c r="A14" s="50" t="s">
        <v>43</v>
      </c>
      <c r="B14" s="244" t="s">
        <v>1525</v>
      </c>
      <c r="C14" s="247" t="s">
        <v>1526</v>
      </c>
      <c r="D14" s="580">
        <v>1853</v>
      </c>
      <c r="E14" s="580"/>
      <c r="F14" s="317">
        <f t="shared" ref="F14" si="4">E14-D14</f>
        <v>-1853</v>
      </c>
      <c r="G14" s="494" t="s">
        <v>1527</v>
      </c>
      <c r="H14" s="555"/>
    </row>
    <row r="15" spans="1:8" s="106" customFormat="1" ht="25.5" customHeight="1" x14ac:dyDescent="0.2">
      <c r="A15" s="50" t="s">
        <v>1361</v>
      </c>
      <c r="B15" s="299" t="s">
        <v>1967</v>
      </c>
      <c r="C15" s="247" t="s">
        <v>1966</v>
      </c>
      <c r="D15" s="552">
        <v>10326</v>
      </c>
      <c r="E15" s="552"/>
      <c r="F15" s="535">
        <f>E15-D15</f>
        <v>-10326</v>
      </c>
      <c r="G15" s="277"/>
    </row>
    <row r="16" spans="1:8" s="106" customFormat="1" ht="25.5" customHeight="1" x14ac:dyDescent="0.2">
      <c r="A16" s="50" t="s">
        <v>1615</v>
      </c>
      <c r="B16" s="299" t="s">
        <v>2002</v>
      </c>
      <c r="C16" s="247" t="s">
        <v>1614</v>
      </c>
      <c r="D16" s="191">
        <v>717</v>
      </c>
      <c r="E16" s="191"/>
      <c r="F16" s="535">
        <f t="shared" ref="F16" si="5">E16-D16</f>
        <v>-717</v>
      </c>
      <c r="G16" s="277"/>
    </row>
    <row r="17" spans="1:8" s="106" customFormat="1" ht="25.5" customHeight="1" thickBot="1" x14ac:dyDescent="0.25">
      <c r="A17" s="667" t="s">
        <v>1961</v>
      </c>
      <c r="B17" s="299" t="s">
        <v>1960</v>
      </c>
      <c r="C17" s="247" t="s">
        <v>1963</v>
      </c>
      <c r="D17" s="191">
        <v>1338</v>
      </c>
      <c r="E17" s="191"/>
      <c r="F17" s="535">
        <f t="shared" ref="F17" si="6">E17-D17</f>
        <v>-1338</v>
      </c>
      <c r="G17" s="277"/>
    </row>
    <row r="18" spans="1:8" s="106" customFormat="1" ht="18" customHeight="1" thickBot="1" x14ac:dyDescent="0.25">
      <c r="A18" s="50"/>
      <c r="B18" s="244" t="s">
        <v>1041</v>
      </c>
      <c r="C18" s="300" t="e">
        <f>SUM('Общ. счетчики'!#REF!)</f>
        <v>#REF!</v>
      </c>
      <c r="D18" s="191"/>
      <c r="E18" s="191"/>
      <c r="F18" s="228">
        <f>SUM(F7:F14)</f>
        <v>-133008</v>
      </c>
      <c r="G18" s="107"/>
    </row>
    <row r="19" spans="1:8" s="106" customFormat="1" ht="18" customHeight="1" thickBot="1" x14ac:dyDescent="0.25">
      <c r="A19" s="50"/>
      <c r="B19" s="299" t="s">
        <v>1478</v>
      </c>
      <c r="C19" s="300">
        <f>'Общ. счетчики'!G8+'Общ. счетчики'!G9</f>
        <v>3450</v>
      </c>
      <c r="D19" s="191"/>
      <c r="E19" s="191"/>
      <c r="F19" s="473">
        <f>F15+F16</f>
        <v>-11043</v>
      </c>
      <c r="G19" s="107"/>
    </row>
    <row r="20" spans="1:8" s="106" customFormat="1" ht="22.5" x14ac:dyDescent="0.2">
      <c r="A20" s="50" t="s">
        <v>45</v>
      </c>
      <c r="B20" s="244" t="s">
        <v>2001</v>
      </c>
      <c r="C20" s="247" t="s">
        <v>1459</v>
      </c>
      <c r="D20" s="552">
        <v>40194</v>
      </c>
      <c r="E20" s="552"/>
      <c r="F20" s="233">
        <f t="shared" ref="F20:F26" si="7">E20-D20</f>
        <v>-40194</v>
      </c>
      <c r="G20" s="494" t="s">
        <v>1527</v>
      </c>
      <c r="H20" s="687"/>
    </row>
    <row r="21" spans="1:8" s="106" customFormat="1" ht="25.5" customHeight="1" x14ac:dyDescent="0.2">
      <c r="A21" s="50" t="s">
        <v>1530</v>
      </c>
      <c r="B21" s="244" t="s">
        <v>1523</v>
      </c>
      <c r="C21" s="245" t="s">
        <v>1524</v>
      </c>
      <c r="D21" s="580">
        <v>23901</v>
      </c>
      <c r="E21" s="580"/>
      <c r="F21" s="231">
        <f t="shared" ref="F21" si="8">E21-D21</f>
        <v>-23901</v>
      </c>
      <c r="G21" s="492" t="s">
        <v>1528</v>
      </c>
      <c r="H21" s="688"/>
    </row>
    <row r="22" spans="1:8" s="106" customFormat="1" ht="30" customHeight="1" x14ac:dyDescent="0.2">
      <c r="A22" s="302" t="s">
        <v>1549</v>
      </c>
      <c r="B22" s="51" t="s">
        <v>1550</v>
      </c>
      <c r="C22" s="245" t="s">
        <v>1532</v>
      </c>
      <c r="D22" s="552">
        <v>31968</v>
      </c>
      <c r="E22" s="552"/>
      <c r="F22" s="231">
        <f t="shared" ref="F22" si="9">E22-D22</f>
        <v>-31968</v>
      </c>
      <c r="G22" s="492" t="s">
        <v>1528</v>
      </c>
      <c r="H22" s="689" t="s">
        <v>1957</v>
      </c>
    </row>
    <row r="23" spans="1:8" s="106" customFormat="1" ht="33.75" x14ac:dyDescent="0.2">
      <c r="A23" s="50" t="s">
        <v>1531</v>
      </c>
      <c r="B23" s="244" t="s">
        <v>1510</v>
      </c>
      <c r="C23" s="245" t="s">
        <v>1511</v>
      </c>
      <c r="D23" s="552">
        <v>5560</v>
      </c>
      <c r="E23" s="552"/>
      <c r="F23" s="231">
        <f t="shared" ref="F23" si="10">E23-D23</f>
        <v>-5560</v>
      </c>
      <c r="G23" s="493" t="s">
        <v>1528</v>
      </c>
      <c r="H23" s="688"/>
    </row>
    <row r="24" spans="1:8" s="106" customFormat="1" ht="28.5" customHeight="1" x14ac:dyDescent="0.2">
      <c r="A24" s="50" t="s">
        <v>53</v>
      </c>
      <c r="B24" s="299" t="s">
        <v>1473</v>
      </c>
      <c r="C24" s="246" t="s">
        <v>484</v>
      </c>
      <c r="D24" s="191">
        <v>26350</v>
      </c>
      <c r="E24" s="191"/>
      <c r="F24" s="537">
        <f t="shared" si="7"/>
        <v>-26350</v>
      </c>
      <c r="G24" s="220" t="s">
        <v>1430</v>
      </c>
    </row>
    <row r="25" spans="1:8" s="106" customFormat="1" ht="28.5" customHeight="1" x14ac:dyDescent="0.2">
      <c r="A25" s="50" t="s">
        <v>1043</v>
      </c>
      <c r="B25" s="299" t="s">
        <v>1685</v>
      </c>
      <c r="C25" s="246" t="s">
        <v>1044</v>
      </c>
      <c r="D25" s="552">
        <v>16055</v>
      </c>
      <c r="E25" s="552"/>
      <c r="F25" s="537">
        <f t="shared" si="7"/>
        <v>-16055</v>
      </c>
      <c r="G25" s="443"/>
    </row>
    <row r="26" spans="1:8" s="106" customFormat="1" ht="28.5" customHeight="1" thickBot="1" x14ac:dyDescent="0.25">
      <c r="A26" s="50" t="s">
        <v>66</v>
      </c>
      <c r="B26" s="299" t="s">
        <v>1474</v>
      </c>
      <c r="C26" s="191" t="s">
        <v>485</v>
      </c>
      <c r="D26" s="552">
        <v>24624</v>
      </c>
      <c r="E26" s="552"/>
      <c r="F26" s="537">
        <f t="shared" si="7"/>
        <v>-24624</v>
      </c>
      <c r="G26" s="220"/>
    </row>
    <row r="27" spans="1:8" s="106" customFormat="1" ht="18" customHeight="1" thickBot="1" x14ac:dyDescent="0.25">
      <c r="A27" s="50"/>
      <c r="B27" s="244" t="s">
        <v>1041</v>
      </c>
      <c r="C27" s="301" t="e">
        <f>SUM('Общ. счетчики'!#REF!)</f>
        <v>#REF!</v>
      </c>
      <c r="D27" s="191"/>
      <c r="E27" s="191"/>
      <c r="F27" s="490">
        <f>SUM(F20:F23)</f>
        <v>-101623</v>
      </c>
      <c r="G27" s="220"/>
    </row>
    <row r="28" spans="1:8" s="106" customFormat="1" ht="18" customHeight="1" x14ac:dyDescent="0.2">
      <c r="A28" s="50"/>
      <c r="B28" s="248" t="s">
        <v>1478</v>
      </c>
      <c r="C28" s="301">
        <f>'Общ. счетчики'!G13+'Общ. счетчики'!G14</f>
        <v>1895</v>
      </c>
      <c r="D28" s="191"/>
      <c r="E28" s="191"/>
      <c r="F28" s="489">
        <f>SUM(F24:F26)</f>
        <v>-67029</v>
      </c>
      <c r="G28" s="220"/>
    </row>
    <row r="29" spans="1:8" s="106" customFormat="1" ht="24" customHeight="1" x14ac:dyDescent="0.2">
      <c r="A29" s="302" t="s">
        <v>1505</v>
      </c>
      <c r="B29" s="302" t="s">
        <v>1492</v>
      </c>
      <c r="C29" s="245" t="s">
        <v>1493</v>
      </c>
      <c r="D29" s="552">
        <v>60131</v>
      </c>
      <c r="E29" s="552"/>
      <c r="F29" s="234">
        <f t="shared" ref="F29" si="11">E29-D29</f>
        <v>-60131</v>
      </c>
      <c r="G29" s="493" t="s">
        <v>1528</v>
      </c>
      <c r="H29" s="687"/>
    </row>
    <row r="30" spans="1:8" s="106" customFormat="1" ht="24" customHeight="1" x14ac:dyDescent="0.2">
      <c r="A30" s="50" t="s">
        <v>1562</v>
      </c>
      <c r="B30" s="275" t="s">
        <v>1338</v>
      </c>
      <c r="C30" s="245" t="s">
        <v>1547</v>
      </c>
      <c r="D30" s="552">
        <v>5746</v>
      </c>
      <c r="E30" s="552"/>
      <c r="F30" s="232">
        <f t="shared" ref="F30" si="12">E30-D30</f>
        <v>-5746</v>
      </c>
      <c r="G30" s="493" t="s">
        <v>1527</v>
      </c>
    </row>
    <row r="31" spans="1:8" s="106" customFormat="1" ht="24" customHeight="1" x14ac:dyDescent="0.2">
      <c r="A31" s="50" t="s">
        <v>58</v>
      </c>
      <c r="B31" s="244" t="s">
        <v>59</v>
      </c>
      <c r="C31" s="247" t="s">
        <v>1640</v>
      </c>
      <c r="D31" s="552">
        <v>25413</v>
      </c>
      <c r="E31" s="552"/>
      <c r="F31" s="317">
        <f t="shared" ref="F31" si="13">E31-D31</f>
        <v>-25413</v>
      </c>
      <c r="G31" s="556"/>
      <c r="H31" s="557"/>
    </row>
    <row r="32" spans="1:8" s="106" customFormat="1" ht="22.5" customHeight="1" x14ac:dyDescent="0.2">
      <c r="A32" s="50" t="s">
        <v>1559</v>
      </c>
      <c r="B32" s="244" t="s">
        <v>1348</v>
      </c>
      <c r="C32" s="246" t="s">
        <v>1540</v>
      </c>
      <c r="D32" s="589">
        <v>31715</v>
      </c>
      <c r="E32" s="589"/>
      <c r="F32" s="232">
        <f>E32-D32</f>
        <v>-31715</v>
      </c>
      <c r="G32" s="494" t="s">
        <v>1527</v>
      </c>
    </row>
    <row r="33" spans="1:8" s="106" customFormat="1" ht="22.5" customHeight="1" x14ac:dyDescent="0.2">
      <c r="A33" s="50" t="s">
        <v>1571</v>
      </c>
      <c r="B33" s="244" t="s">
        <v>1563</v>
      </c>
      <c r="C33" s="245" t="s">
        <v>1569</v>
      </c>
      <c r="D33" s="552">
        <v>23313</v>
      </c>
      <c r="E33" s="552"/>
      <c r="F33" s="232">
        <f t="shared" ref="F33" si="14">E33-D33</f>
        <v>-23313</v>
      </c>
      <c r="G33" s="517" t="s">
        <v>1528</v>
      </c>
    </row>
    <row r="34" spans="1:8" s="106" customFormat="1" ht="24.75" customHeight="1" x14ac:dyDescent="0.2">
      <c r="A34" s="50" t="s">
        <v>1506</v>
      </c>
      <c r="B34" s="244" t="s">
        <v>1488</v>
      </c>
      <c r="C34" s="245" t="s">
        <v>1489</v>
      </c>
      <c r="D34" s="191">
        <v>77038</v>
      </c>
      <c r="E34" s="191"/>
      <c r="F34" s="232">
        <f t="shared" ref="F34" si="15">E34-D34</f>
        <v>-77038</v>
      </c>
      <c r="G34" s="184" t="s">
        <v>1527</v>
      </c>
    </row>
    <row r="35" spans="1:8" s="106" customFormat="1" ht="29.25" customHeight="1" x14ac:dyDescent="0.2">
      <c r="A35" s="249" t="s">
        <v>1391</v>
      </c>
      <c r="B35" s="250" t="s">
        <v>1475</v>
      </c>
      <c r="C35" s="459">
        <v>32222217</v>
      </c>
      <c r="D35" s="552">
        <v>1384</v>
      </c>
      <c r="E35" s="552"/>
      <c r="F35" s="534">
        <f t="shared" ref="F35:F40" si="16">E35-D35</f>
        <v>-1384</v>
      </c>
      <c r="G35" s="555"/>
    </row>
    <row r="36" spans="1:8" s="106" customFormat="1" ht="27" customHeight="1" x14ac:dyDescent="0.2">
      <c r="A36" s="249" t="s">
        <v>1351</v>
      </c>
      <c r="B36" s="250" t="s">
        <v>1970</v>
      </c>
      <c r="C36" s="251" t="s">
        <v>1356</v>
      </c>
      <c r="D36" s="552">
        <v>8102</v>
      </c>
      <c r="E36" s="552"/>
      <c r="F36" s="535">
        <f t="shared" si="16"/>
        <v>-8102</v>
      </c>
      <c r="G36" s="124">
        <v>8078</v>
      </c>
    </row>
    <row r="37" spans="1:8" s="106" customFormat="1" ht="27.75" customHeight="1" x14ac:dyDescent="0.2">
      <c r="A37" s="249" t="s">
        <v>1367</v>
      </c>
      <c r="B37" s="250" t="s">
        <v>1476</v>
      </c>
      <c r="C37" s="446">
        <v>17784290</v>
      </c>
      <c r="D37" s="191">
        <v>25730</v>
      </c>
      <c r="E37" s="191"/>
      <c r="F37" s="535">
        <f t="shared" si="16"/>
        <v>-25730</v>
      </c>
    </row>
    <row r="38" spans="1:8" s="106" customFormat="1" ht="27" customHeight="1" x14ac:dyDescent="0.2">
      <c r="A38" s="249" t="s">
        <v>1368</v>
      </c>
      <c r="B38" s="250" t="s">
        <v>1969</v>
      </c>
      <c r="C38" s="446">
        <v>17786166</v>
      </c>
      <c r="D38" s="191">
        <v>1417</v>
      </c>
      <c r="E38" s="191"/>
      <c r="F38" s="535">
        <f t="shared" si="16"/>
        <v>-1417</v>
      </c>
    </row>
    <row r="39" spans="1:8" ht="27.75" customHeight="1" x14ac:dyDescent="0.2">
      <c r="A39" s="50" t="s">
        <v>67</v>
      </c>
      <c r="B39" s="250" t="s">
        <v>1447</v>
      </c>
      <c r="C39" s="245" t="s">
        <v>486</v>
      </c>
      <c r="D39" s="552">
        <v>19813</v>
      </c>
      <c r="E39" s="552"/>
      <c r="F39" s="534">
        <f t="shared" si="16"/>
        <v>-19813</v>
      </c>
      <c r="G39" s="107"/>
    </row>
    <row r="40" spans="1:8" ht="27.75" customHeight="1" x14ac:dyDescent="0.2">
      <c r="A40" s="50" t="s">
        <v>1354</v>
      </c>
      <c r="B40" s="250" t="s">
        <v>1477</v>
      </c>
      <c r="C40" s="245" t="s">
        <v>1355</v>
      </c>
      <c r="D40" s="552">
        <v>40490</v>
      </c>
      <c r="E40" s="552"/>
      <c r="F40" s="563">
        <f t="shared" si="16"/>
        <v>-40490</v>
      </c>
      <c r="G40" s="220"/>
      <c r="H40" s="297"/>
    </row>
    <row r="41" spans="1:8" ht="27.75" customHeight="1" thickBot="1" x14ac:dyDescent="0.25">
      <c r="A41" s="50" t="s">
        <v>1616</v>
      </c>
      <c r="B41" s="299" t="s">
        <v>2002</v>
      </c>
      <c r="C41" s="245" t="s">
        <v>1617</v>
      </c>
      <c r="D41" s="191">
        <v>605</v>
      </c>
      <c r="E41" s="191"/>
      <c r="F41" s="536">
        <f t="shared" ref="F41" si="17">E41-D41</f>
        <v>-605</v>
      </c>
      <c r="G41" s="220"/>
    </row>
    <row r="42" spans="1:8" ht="16.5" customHeight="1" x14ac:dyDescent="0.2">
      <c r="A42" s="475"/>
      <c r="B42" s="670" t="s">
        <v>1041</v>
      </c>
      <c r="C42" s="477" t="e">
        <f>SUM('Общ. счетчики'!#REF!)</f>
        <v>#REF!</v>
      </c>
      <c r="D42" s="476"/>
      <c r="E42" s="476" t="s">
        <v>1040</v>
      </c>
      <c r="F42" s="666">
        <f>SUM(F29:F34)</f>
        <v>-223356</v>
      </c>
      <c r="G42" s="483"/>
    </row>
    <row r="43" spans="1:8" ht="16.5" customHeight="1" x14ac:dyDescent="0.2">
      <c r="A43" s="478"/>
      <c r="B43" s="668" t="s">
        <v>1478</v>
      </c>
      <c r="C43" s="479">
        <f>'Общ. счетчики'!G18+'Общ. счетчики'!G19</f>
        <v>1955</v>
      </c>
      <c r="D43" s="478"/>
      <c r="E43" s="478"/>
      <c r="F43" s="480">
        <f>SUM(F35:F41)+SUM(F15:F17)+SUM(F24:F26)</f>
        <v>-176951</v>
      </c>
      <c r="G43" s="474"/>
    </row>
    <row r="44" spans="1:8" x14ac:dyDescent="0.2">
      <c r="A44" s="76"/>
      <c r="B44" s="304" t="s">
        <v>1046</v>
      </c>
      <c r="C44" s="484" t="e">
        <f>C18+C27+C42</f>
        <v>#REF!</v>
      </c>
      <c r="D44" s="76"/>
      <c r="E44" s="76"/>
      <c r="F44" s="485">
        <f>F18+F27+F42</f>
        <v>-457987</v>
      </c>
    </row>
    <row r="45" spans="1:8" x14ac:dyDescent="0.2">
      <c r="A45" s="35"/>
      <c r="B45" s="244" t="s">
        <v>1353</v>
      </c>
      <c r="C45" s="252"/>
      <c r="D45" s="35"/>
      <c r="E45" s="35"/>
      <c r="F45" s="486">
        <f>F44+F43+F28+F19</f>
        <v>-713010</v>
      </c>
    </row>
    <row r="46" spans="1:8" ht="33" customHeight="1" thickBot="1" x14ac:dyDescent="0.25">
      <c r="A46" s="303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38" t="s">
        <v>480</v>
      </c>
      <c r="B47" s="838" t="s">
        <v>481</v>
      </c>
      <c r="C47" s="838" t="s">
        <v>1</v>
      </c>
      <c r="D47" s="838" t="s">
        <v>2</v>
      </c>
      <c r="E47" s="838"/>
      <c r="F47" s="859" t="s">
        <v>482</v>
      </c>
      <c r="G47" s="858" t="s">
        <v>1990</v>
      </c>
    </row>
    <row r="48" spans="1:8" x14ac:dyDescent="0.2">
      <c r="A48" s="838"/>
      <c r="B48" s="838"/>
      <c r="C48" s="838"/>
      <c r="D48" s="838"/>
      <c r="E48" s="838"/>
      <c r="F48" s="860"/>
      <c r="G48" s="858"/>
    </row>
    <row r="49" spans="1:10" ht="17.25" customHeight="1" thickBot="1" x14ac:dyDescent="0.25">
      <c r="A49" s="838"/>
      <c r="B49" s="838"/>
      <c r="C49" s="838"/>
      <c r="D49" s="253" t="s">
        <v>6</v>
      </c>
      <c r="E49" s="254" t="s">
        <v>7</v>
      </c>
      <c r="F49" s="861"/>
      <c r="G49" s="858"/>
    </row>
    <row r="50" spans="1:10" ht="36" customHeight="1" thickBot="1" x14ac:dyDescent="0.25">
      <c r="A50" s="247" t="s">
        <v>487</v>
      </c>
      <c r="B50" s="837" t="s">
        <v>488</v>
      </c>
      <c r="C50" s="837"/>
      <c r="D50" s="191"/>
      <c r="E50" s="191"/>
      <c r="F50" s="235" t="e">
        <f>'Общ. счетчики'!#REF!</f>
        <v>#REF!</v>
      </c>
      <c r="G50" s="214"/>
      <c r="H50" s="255"/>
    </row>
    <row r="51" spans="1:10" ht="24" customHeight="1" x14ac:dyDescent="0.2">
      <c r="A51" s="255" t="s">
        <v>948</v>
      </c>
      <c r="B51" s="850" t="s">
        <v>84</v>
      </c>
      <c r="C51" s="245" t="s">
        <v>1564</v>
      </c>
      <c r="D51" s="552">
        <v>51432</v>
      </c>
      <c r="E51" s="552"/>
      <c r="F51" s="236">
        <f>E51-D51</f>
        <v>-51432</v>
      </c>
      <c r="G51" s="710">
        <f>(F51*2/100)+F51</f>
        <v>-52460.639999999999</v>
      </c>
      <c r="H51" s="862"/>
    </row>
    <row r="52" spans="1:10" ht="24" customHeight="1" x14ac:dyDescent="0.2">
      <c r="A52" s="50" t="s">
        <v>85</v>
      </c>
      <c r="B52" s="850"/>
      <c r="C52" s="247" t="s">
        <v>1565</v>
      </c>
      <c r="D52" s="191">
        <v>75767</v>
      </c>
      <c r="E52" s="191"/>
      <c r="F52" s="289">
        <f>E52-D52</f>
        <v>-75767</v>
      </c>
      <c r="G52" s="710">
        <f>(F52*2/100)+F52</f>
        <v>-77282.34</v>
      </c>
      <c r="H52" s="863"/>
    </row>
    <row r="53" spans="1:10" ht="31.5" customHeight="1" x14ac:dyDescent="0.2">
      <c r="A53" s="255" t="s">
        <v>489</v>
      </c>
      <c r="B53" s="848" t="s">
        <v>990</v>
      </c>
      <c r="C53" s="840" t="s">
        <v>1958</v>
      </c>
      <c r="D53" s="541">
        <v>35870</v>
      </c>
      <c r="E53" s="842"/>
      <c r="F53" s="868">
        <f>E53-D53</f>
        <v>-35870</v>
      </c>
      <c r="G53" s="865">
        <f>F53</f>
        <v>-35870</v>
      </c>
      <c r="H53" s="867"/>
      <c r="I53" s="124"/>
    </row>
    <row r="54" spans="1:10" ht="31.5" customHeight="1" x14ac:dyDescent="0.2">
      <c r="A54" s="50" t="s">
        <v>87</v>
      </c>
      <c r="B54" s="849"/>
      <c r="C54" s="841"/>
      <c r="D54" s="725"/>
      <c r="E54" s="843"/>
      <c r="F54" s="869"/>
      <c r="G54" s="866"/>
      <c r="H54" s="867"/>
      <c r="I54" s="124"/>
    </row>
    <row r="55" spans="1:10" ht="25.5" customHeight="1" x14ac:dyDescent="0.2">
      <c r="A55" s="256" t="s">
        <v>490</v>
      </c>
      <c r="B55" s="244" t="s">
        <v>89</v>
      </c>
      <c r="C55" s="247" t="s">
        <v>1522</v>
      </c>
      <c r="D55" s="552">
        <v>9411</v>
      </c>
      <c r="E55" s="552"/>
      <c r="F55" s="236">
        <f t="shared" ref="F55" si="18">E55-D55</f>
        <v>-9411</v>
      </c>
      <c r="G55" s="215">
        <f>(F55*2/100)+F55</f>
        <v>-9599.2199999999993</v>
      </c>
      <c r="H55" s="511"/>
    </row>
    <row r="56" spans="1:10" ht="30.75" customHeight="1" x14ac:dyDescent="0.2">
      <c r="A56" s="482" t="s">
        <v>90</v>
      </c>
      <c r="B56" s="244" t="s">
        <v>1989</v>
      </c>
      <c r="C56" s="247" t="s">
        <v>1487</v>
      </c>
      <c r="D56" s="552">
        <v>22404</v>
      </c>
      <c r="E56" s="552"/>
      <c r="F56" s="237">
        <f t="shared" ref="F56" si="19">E56-D56</f>
        <v>-22404</v>
      </c>
      <c r="G56" s="216">
        <f>(F56*0.719/100)+F56</f>
        <v>-22565.084760000002</v>
      </c>
      <c r="H56" s="511"/>
      <c r="I56" s="124"/>
    </row>
    <row r="57" spans="1:10" ht="27" customHeight="1" x14ac:dyDescent="0.2">
      <c r="A57" s="482" t="s">
        <v>92</v>
      </c>
      <c r="B57" s="244" t="s">
        <v>1491</v>
      </c>
      <c r="C57" s="246" t="s">
        <v>1483</v>
      </c>
      <c r="D57" s="552">
        <v>4976</v>
      </c>
      <c r="E57" s="552"/>
      <c r="F57" s="237">
        <f t="shared" ref="F57" si="20">E57-D57</f>
        <v>-4976</v>
      </c>
      <c r="G57" s="216">
        <f>(F57*2/100)+F57</f>
        <v>-5075.5200000000004</v>
      </c>
      <c r="H57" s="495"/>
      <c r="I57" s="864"/>
    </row>
    <row r="58" spans="1:10" ht="26.25" customHeight="1" x14ac:dyDescent="0.2">
      <c r="A58" s="50" t="s">
        <v>94</v>
      </c>
      <c r="B58" s="51" t="s">
        <v>1993</v>
      </c>
      <c r="C58" s="246" t="s">
        <v>1497</v>
      </c>
      <c r="D58" s="552">
        <v>12108</v>
      </c>
      <c r="E58" s="552"/>
      <c r="F58" s="345">
        <f t="shared" ref="F58" si="21">E58-D58</f>
        <v>-12108</v>
      </c>
      <c r="G58" s="216">
        <f>(F58*0.851/100)+F58</f>
        <v>-12211.03908</v>
      </c>
      <c r="H58" s="712"/>
      <c r="I58" s="864"/>
    </row>
    <row r="59" spans="1:10" ht="27" customHeight="1" x14ac:dyDescent="0.2">
      <c r="A59" s="258" t="s">
        <v>491</v>
      </c>
      <c r="B59" s="302" t="s">
        <v>1507</v>
      </c>
      <c r="C59" s="247" t="s">
        <v>1498</v>
      </c>
      <c r="D59" s="552">
        <v>19528</v>
      </c>
      <c r="E59" s="552"/>
      <c r="F59" s="234">
        <f t="shared" ref="F59" si="22">E59-D59</f>
        <v>-19528</v>
      </c>
      <c r="G59" s="216">
        <f>(F59*2/100)+F59</f>
        <v>-19918.560000000001</v>
      </c>
      <c r="H59" s="511"/>
      <c r="I59" s="8"/>
    </row>
    <row r="60" spans="1:10" ht="24" customHeight="1" x14ac:dyDescent="0.2">
      <c r="A60" s="50" t="s">
        <v>97</v>
      </c>
      <c r="B60" s="244" t="s">
        <v>1514</v>
      </c>
      <c r="C60" s="329" t="s">
        <v>1515</v>
      </c>
      <c r="D60" s="552">
        <v>20464</v>
      </c>
      <c r="E60" s="552"/>
      <c r="F60" s="346">
        <f t="shared" ref="F60" si="23">E60-D60</f>
        <v>-20464</v>
      </c>
      <c r="G60" s="216">
        <f>(F60*2/100)+F60</f>
        <v>-20873.28</v>
      </c>
      <c r="H60" s="511"/>
      <c r="I60" s="8"/>
    </row>
    <row r="61" spans="1:10" ht="24" customHeight="1" x14ac:dyDescent="0.2">
      <c r="A61" s="50" t="s">
        <v>99</v>
      </c>
      <c r="B61" s="302" t="s">
        <v>1508</v>
      </c>
      <c r="C61" s="329" t="s">
        <v>1499</v>
      </c>
      <c r="D61" s="552">
        <v>24503</v>
      </c>
      <c r="E61" s="552"/>
      <c r="F61" s="346">
        <f t="shared" ref="F61:F62" si="24">E61-D61</f>
        <v>-24503</v>
      </c>
      <c r="G61" s="328">
        <f>(F61*2/100)+F61</f>
        <v>-24993.06</v>
      </c>
      <c r="H61" s="511"/>
      <c r="I61" s="495"/>
      <c r="J61" s="495"/>
    </row>
    <row r="62" spans="1:10" ht="24" customHeight="1" x14ac:dyDescent="0.2">
      <c r="A62" s="51" t="s">
        <v>101</v>
      </c>
      <c r="B62" s="302" t="s">
        <v>1509</v>
      </c>
      <c r="C62" s="329" t="s">
        <v>1500</v>
      </c>
      <c r="D62" s="552">
        <v>27133</v>
      </c>
      <c r="E62" s="552"/>
      <c r="F62" s="346">
        <f t="shared" si="24"/>
        <v>-27133</v>
      </c>
      <c r="G62" s="328">
        <f>(F62*2/100)+F62</f>
        <v>-27675.66</v>
      </c>
      <c r="H62" s="511"/>
      <c r="I62" s="495"/>
      <c r="J62" s="495"/>
    </row>
    <row r="63" spans="1:10" ht="24" customHeight="1" x14ac:dyDescent="0.2">
      <c r="A63" s="262" t="s">
        <v>1435</v>
      </c>
      <c r="B63" s="244" t="s">
        <v>1432</v>
      </c>
      <c r="C63" s="558" t="s">
        <v>1377</v>
      </c>
      <c r="D63" s="191">
        <v>52746</v>
      </c>
      <c r="E63" s="191"/>
      <c r="F63" s="288">
        <f>E63-D63</f>
        <v>-52746</v>
      </c>
      <c r="G63" s="328"/>
      <c r="H63" s="495"/>
    </row>
    <row r="64" spans="1:10" ht="24" customHeight="1" x14ac:dyDescent="0.2">
      <c r="A64" s="262" t="s">
        <v>1577</v>
      </c>
      <c r="B64" s="262" t="s">
        <v>1577</v>
      </c>
      <c r="C64" s="559" t="s">
        <v>1582</v>
      </c>
      <c r="D64" s="578">
        <v>40</v>
      </c>
      <c r="E64" s="578"/>
      <c r="F64" s="288">
        <f t="shared" ref="F64" si="25">E64-D64</f>
        <v>-40</v>
      </c>
      <c r="G64" s="328">
        <f>F64</f>
        <v>-40</v>
      </c>
      <c r="H64" s="8"/>
    </row>
    <row r="65" spans="1:9" ht="24" customHeight="1" x14ac:dyDescent="0.2">
      <c r="A65" s="262" t="s">
        <v>1578</v>
      </c>
      <c r="B65" s="262" t="s">
        <v>1987</v>
      </c>
      <c r="C65" s="559" t="s">
        <v>1988</v>
      </c>
      <c r="D65" s="709">
        <v>6301</v>
      </c>
      <c r="E65" s="709"/>
      <c r="F65" s="288">
        <f>E65-D65</f>
        <v>-6301</v>
      </c>
      <c r="G65" s="328">
        <f>F65</f>
        <v>-6301</v>
      </c>
      <c r="H65" s="511"/>
      <c r="I65" s="124"/>
    </row>
    <row r="66" spans="1:9" ht="24" customHeight="1" x14ac:dyDescent="0.2">
      <c r="A66" s="262" t="s">
        <v>1580</v>
      </c>
      <c r="B66" s="244" t="s">
        <v>1472</v>
      </c>
      <c r="C66" s="560" t="s">
        <v>1566</v>
      </c>
      <c r="D66" s="569">
        <v>31658</v>
      </c>
      <c r="E66" s="569"/>
      <c r="F66" s="288">
        <f>E66-D66</f>
        <v>-31658</v>
      </c>
      <c r="G66" s="328">
        <f>(F66*2/100)+F66</f>
        <v>-32291.16</v>
      </c>
      <c r="H66" s="511"/>
    </row>
    <row r="67" spans="1:9" ht="24" customHeight="1" x14ac:dyDescent="0.2">
      <c r="A67" s="262" t="s">
        <v>1579</v>
      </c>
      <c r="B67" s="244" t="s">
        <v>1994</v>
      </c>
      <c r="C67" s="560" t="s">
        <v>1567</v>
      </c>
      <c r="D67" s="578">
        <v>85741</v>
      </c>
      <c r="E67" s="578"/>
      <c r="F67" s="288">
        <f t="shared" ref="F67" si="26">E67-D67</f>
        <v>-85741</v>
      </c>
      <c r="G67" s="328">
        <f>(F67*5/100)+F67</f>
        <v>-90028.05</v>
      </c>
      <c r="H67" s="712"/>
    </row>
    <row r="68" spans="1:9" ht="24" customHeight="1" x14ac:dyDescent="0.2">
      <c r="A68" s="262" t="s">
        <v>1581</v>
      </c>
      <c r="B68" s="244" t="s">
        <v>1962</v>
      </c>
      <c r="C68" s="561" t="s">
        <v>1568</v>
      </c>
      <c r="D68" s="578">
        <v>12893</v>
      </c>
      <c r="E68" s="578"/>
      <c r="F68" s="288">
        <f t="shared" ref="F68" si="27">E68-D68</f>
        <v>-12893</v>
      </c>
      <c r="G68" s="328">
        <f>(F68*2.746/100)+F68</f>
        <v>-13247.04178</v>
      </c>
      <c r="H68" s="511"/>
    </row>
    <row r="69" spans="1:9" ht="24" customHeight="1" x14ac:dyDescent="0.2">
      <c r="A69" s="140" t="s">
        <v>1397</v>
      </c>
      <c r="B69" s="562" t="s">
        <v>1398</v>
      </c>
      <c r="C69" s="355"/>
      <c r="D69" s="580">
        <v>4400</v>
      </c>
      <c r="E69" s="580">
        <v>7100</v>
      </c>
      <c r="F69" s="288">
        <f t="shared" ref="F69" si="28">E69-D69</f>
        <v>2700</v>
      </c>
      <c r="G69" s="328">
        <f>F69</f>
        <v>2700</v>
      </c>
      <c r="H69" s="495"/>
      <c r="I69" s="124"/>
    </row>
    <row r="70" spans="1:9" ht="24" customHeight="1" x14ac:dyDescent="0.2">
      <c r="A70" s="50" t="s">
        <v>493</v>
      </c>
      <c r="B70" s="244" t="s">
        <v>103</v>
      </c>
      <c r="C70" s="330" t="s">
        <v>1034</v>
      </c>
      <c r="D70" s="846" t="s">
        <v>1345</v>
      </c>
      <c r="E70" s="847"/>
      <c r="F70" s="288"/>
      <c r="G70" s="217"/>
      <c r="H70" s="511"/>
    </row>
    <row r="71" spans="1:9" ht="27" customHeight="1" x14ac:dyDescent="0.2">
      <c r="A71" s="259" t="s">
        <v>957</v>
      </c>
      <c r="B71" s="244" t="s">
        <v>494</v>
      </c>
      <c r="C71" s="836" t="s">
        <v>1035</v>
      </c>
      <c r="D71" s="836"/>
      <c r="E71" s="836"/>
      <c r="F71" s="288">
        <v>891</v>
      </c>
      <c r="G71" s="218"/>
    </row>
    <row r="72" spans="1:9" ht="18" customHeight="1" x14ac:dyDescent="0.2">
      <c r="A72" s="260" t="s">
        <v>16</v>
      </c>
      <c r="B72" s="35"/>
      <c r="C72" s="35"/>
      <c r="D72" s="35"/>
      <c r="E72" s="35"/>
      <c r="F72" s="465">
        <f>SUM(F51:F70)-F63</f>
        <v>-437529</v>
      </c>
      <c r="G72" s="497">
        <f>SUM(G51:G70)</f>
        <v>-447731.65561999986</v>
      </c>
      <c r="I72" s="662"/>
    </row>
    <row r="73" spans="1:9" ht="21" customHeight="1" x14ac:dyDescent="0.2">
      <c r="A73" s="247"/>
      <c r="B73" s="35"/>
      <c r="C73" s="261"/>
      <c r="D73" s="35"/>
      <c r="E73" s="35"/>
      <c r="F73" s="238"/>
      <c r="G73" s="219"/>
    </row>
    <row r="74" spans="1:9" ht="58.5" customHeight="1" x14ac:dyDescent="0.2">
      <c r="A74" s="337" t="s">
        <v>71</v>
      </c>
      <c r="B74" s="338"/>
      <c r="C74" s="105"/>
      <c r="D74" s="105"/>
      <c r="E74" s="105"/>
      <c r="F74" s="105"/>
      <c r="G74" s="105"/>
      <c r="H74" s="105"/>
    </row>
    <row r="75" spans="1:9" ht="12.75" customHeight="1" x14ac:dyDescent="0.2">
      <c r="A75" s="838" t="s">
        <v>480</v>
      </c>
      <c r="B75" s="838" t="s">
        <v>481</v>
      </c>
      <c r="C75" s="838" t="s">
        <v>1</v>
      </c>
      <c r="D75" s="838" t="s">
        <v>2</v>
      </c>
      <c r="E75" s="838"/>
      <c r="F75" s="838" t="s">
        <v>482</v>
      </c>
      <c r="G75" s="839" t="s">
        <v>1024</v>
      </c>
      <c r="H75" s="835"/>
    </row>
    <row r="76" spans="1:9" x14ac:dyDescent="0.2">
      <c r="A76" s="838"/>
      <c r="B76" s="838"/>
      <c r="C76" s="838"/>
      <c r="D76" s="838"/>
      <c r="E76" s="838"/>
      <c r="F76" s="838"/>
      <c r="G76" s="839"/>
      <c r="H76" s="835"/>
    </row>
    <row r="77" spans="1:9" ht="23.25" customHeight="1" x14ac:dyDescent="0.2">
      <c r="A77" s="838"/>
      <c r="B77" s="838"/>
      <c r="C77" s="838"/>
      <c r="D77" s="253" t="s">
        <v>6</v>
      </c>
      <c r="E77" s="254" t="s">
        <v>7</v>
      </c>
      <c r="F77" s="838"/>
      <c r="G77" s="839"/>
      <c r="H77" s="835"/>
    </row>
    <row r="78" spans="1:9" ht="28.5" customHeight="1" x14ac:dyDescent="0.2">
      <c r="A78" s="50" t="s">
        <v>950</v>
      </c>
      <c r="B78" s="262" t="s">
        <v>961</v>
      </c>
      <c r="C78" s="245" t="s">
        <v>1379</v>
      </c>
      <c r="D78" s="552">
        <v>52607</v>
      </c>
      <c r="E78" s="552"/>
      <c r="F78" s="191">
        <f>E78-D78</f>
        <v>-52607</v>
      </c>
      <c r="G78" s="332">
        <f>F78*E82</f>
        <v>-53875.479360124853</v>
      </c>
      <c r="H78" s="494" t="s">
        <v>1527</v>
      </c>
    </row>
    <row r="79" spans="1:9" ht="24" customHeight="1" x14ac:dyDescent="0.2">
      <c r="A79" s="50" t="s">
        <v>949</v>
      </c>
      <c r="B79" s="262" t="s">
        <v>1036</v>
      </c>
      <c r="C79" s="245" t="s">
        <v>1501</v>
      </c>
      <c r="D79" s="552">
        <v>14514</v>
      </c>
      <c r="E79" s="552"/>
      <c r="F79" s="191">
        <f>E79-D79</f>
        <v>-14514</v>
      </c>
      <c r="G79" s="333">
        <f>F79*E82</f>
        <v>-14863.966913772922</v>
      </c>
      <c r="H79" s="510" t="s">
        <v>1528</v>
      </c>
    </row>
    <row r="80" spans="1:9" ht="28.5" customHeight="1" x14ac:dyDescent="0.2">
      <c r="A80" s="302" t="s">
        <v>951</v>
      </c>
      <c r="B80" s="262" t="s">
        <v>1647</v>
      </c>
      <c r="C80" s="245" t="s">
        <v>1496</v>
      </c>
      <c r="D80" s="580">
        <v>9769</v>
      </c>
      <c r="E80" s="580"/>
      <c r="F80" s="191">
        <f>E80-D80</f>
        <v>-9769</v>
      </c>
      <c r="G80" s="333">
        <f>F80*E82</f>
        <v>-10004.553726102224</v>
      </c>
      <c r="H80" s="510" t="s">
        <v>1528</v>
      </c>
    </row>
    <row r="81" spans="1:9" ht="15.75" customHeight="1" x14ac:dyDescent="0.2">
      <c r="A81" s="262" t="s">
        <v>966</v>
      </c>
      <c r="B81" s="262" t="s">
        <v>1350</v>
      </c>
      <c r="C81" s="245">
        <v>17028035</v>
      </c>
      <c r="D81" s="191">
        <v>1854</v>
      </c>
      <c r="E81" s="191"/>
      <c r="F81" s="191">
        <f>E81-D81</f>
        <v>-1854</v>
      </c>
      <c r="G81" s="334"/>
      <c r="H81" s="13"/>
    </row>
    <row r="82" spans="1:9" ht="43.5" customHeight="1" x14ac:dyDescent="0.2">
      <c r="A82" s="837" t="s">
        <v>969</v>
      </c>
      <c r="B82" s="837"/>
      <c r="C82" s="837"/>
      <c r="D82" s="837"/>
      <c r="E82" s="263">
        <f>SUM(F78:F81)/SUM(F78:F80)</f>
        <v>1.0241123683183768</v>
      </c>
      <c r="F82" s="35"/>
      <c r="G82" s="336"/>
      <c r="H82" s="13"/>
    </row>
    <row r="83" spans="1:9" ht="24" customHeight="1" x14ac:dyDescent="0.2">
      <c r="A83" s="844" t="s">
        <v>952</v>
      </c>
      <c r="B83" s="711" t="s">
        <v>1992</v>
      </c>
      <c r="C83" s="245" t="s">
        <v>1551</v>
      </c>
      <c r="D83" s="191">
        <v>42175</v>
      </c>
      <c r="E83" s="191"/>
      <c r="F83" s="191">
        <f>E83-D83</f>
        <v>-42175</v>
      </c>
      <c r="G83" s="335"/>
      <c r="H83" s="113"/>
    </row>
    <row r="84" spans="1:9" ht="24" customHeight="1" x14ac:dyDescent="0.2">
      <c r="A84" s="845"/>
      <c r="B84" s="481" t="s">
        <v>1486</v>
      </c>
      <c r="C84" s="245" t="s">
        <v>1502</v>
      </c>
      <c r="D84" s="191">
        <v>160309</v>
      </c>
      <c r="E84" s="191"/>
      <c r="F84" s="191">
        <f t="shared" ref="F84:F87" si="29">E84-D84</f>
        <v>-160309</v>
      </c>
      <c r="G84" s="335"/>
      <c r="H84" s="564"/>
    </row>
    <row r="85" spans="1:9" ht="42.75" customHeight="1" x14ac:dyDescent="0.2">
      <c r="A85" s="50" t="s">
        <v>953</v>
      </c>
      <c r="B85" s="50" t="s">
        <v>1560</v>
      </c>
      <c r="C85" s="245" t="s">
        <v>1561</v>
      </c>
      <c r="D85" s="552">
        <v>45923</v>
      </c>
      <c r="E85" s="552"/>
      <c r="F85" s="191">
        <f t="shared" ref="F85" si="30">E85-D85</f>
        <v>-45923</v>
      </c>
      <c r="G85" s="335"/>
      <c r="H85" s="511" t="s">
        <v>1528</v>
      </c>
      <c r="I85" s="495"/>
    </row>
    <row r="86" spans="1:9" ht="33" customHeight="1" x14ac:dyDescent="0.2">
      <c r="A86" s="302" t="s">
        <v>954</v>
      </c>
      <c r="B86" s="302" t="s">
        <v>1490</v>
      </c>
      <c r="C86" s="245" t="s">
        <v>1494</v>
      </c>
      <c r="D86" s="580">
        <v>32613</v>
      </c>
      <c r="E86" s="580"/>
      <c r="F86" s="331">
        <f t="shared" si="29"/>
        <v>-32613</v>
      </c>
      <c r="G86" s="335"/>
      <c r="H86" s="511" t="s">
        <v>1528</v>
      </c>
      <c r="I86" s="124"/>
    </row>
    <row r="87" spans="1:9" ht="31.5" customHeight="1" x14ac:dyDescent="0.2">
      <c r="A87" s="50" t="s">
        <v>1026</v>
      </c>
      <c r="B87" s="50" t="s">
        <v>1512</v>
      </c>
      <c r="C87" s="245" t="s">
        <v>1513</v>
      </c>
      <c r="D87" s="580">
        <v>15299</v>
      </c>
      <c r="E87" s="580"/>
      <c r="F87" s="331">
        <f t="shared" si="29"/>
        <v>-15299</v>
      </c>
      <c r="G87" s="581"/>
      <c r="H87" s="511" t="s">
        <v>1528</v>
      </c>
      <c r="I87" s="124"/>
    </row>
    <row r="88" spans="1:9" ht="24" customHeight="1" x14ac:dyDescent="0.2">
      <c r="A88" s="50" t="s">
        <v>1618</v>
      </c>
      <c r="B88" s="299" t="s">
        <v>2003</v>
      </c>
      <c r="C88" s="245" t="s">
        <v>1619</v>
      </c>
      <c r="D88" s="191">
        <v>857</v>
      </c>
      <c r="E88" s="191"/>
      <c r="F88" s="532">
        <f t="shared" ref="F88" si="31">E88-D88</f>
        <v>-857</v>
      </c>
      <c r="G88" s="335"/>
      <c r="H88" s="511"/>
    </row>
    <row r="89" spans="1:9" ht="27.75" customHeight="1" x14ac:dyDescent="0.2">
      <c r="A89" s="50"/>
      <c r="B89" s="669" t="s">
        <v>1041</v>
      </c>
      <c r="C89" s="463" t="e">
        <f>SUM('Общ. счетчики'!#REF!)</f>
        <v>#REF!</v>
      </c>
      <c r="D89" s="191"/>
      <c r="E89" s="191"/>
      <c r="F89" s="464">
        <f>SUM(F78:F87)</f>
        <v>-375063</v>
      </c>
      <c r="G89" s="533" t="e">
        <f>C89-F89</f>
        <v>#REF!</v>
      </c>
      <c r="H89" s="8"/>
    </row>
    <row r="90" spans="1:9" ht="21.75" customHeight="1" x14ac:dyDescent="0.2">
      <c r="A90" s="478"/>
      <c r="B90" s="668" t="s">
        <v>1478</v>
      </c>
      <c r="C90" s="300">
        <f>'Общ. счетчики'!G36</f>
        <v>2205</v>
      </c>
      <c r="D90" s="478"/>
      <c r="E90" s="478"/>
      <c r="F90" s="480">
        <f>F88</f>
        <v>-857</v>
      </c>
      <c r="G90" s="553"/>
    </row>
    <row r="91" spans="1:9" ht="18" customHeight="1" x14ac:dyDescent="0.2">
      <c r="A91" s="264" t="s">
        <v>1042</v>
      </c>
      <c r="B91" s="257"/>
      <c r="C91" s="191"/>
      <c r="D91" s="191"/>
      <c r="E91" s="191"/>
      <c r="F91" s="191"/>
      <c r="G91" s="31"/>
    </row>
    <row r="92" spans="1:9" ht="38.25" customHeight="1" x14ac:dyDescent="0.2">
      <c r="A92" s="50" t="s">
        <v>1637</v>
      </c>
      <c r="B92" s="548" t="s">
        <v>1638</v>
      </c>
      <c r="C92" s="245">
        <v>11323464</v>
      </c>
      <c r="D92" s="191">
        <v>26753</v>
      </c>
      <c r="E92" s="191"/>
      <c r="F92" s="552">
        <f>E92-D92</f>
        <v>-26753</v>
      </c>
      <c r="G92" s="31"/>
    </row>
    <row r="94" spans="1:9" ht="21" customHeight="1" x14ac:dyDescent="0.2">
      <c r="A94" s="50" t="s">
        <v>1950</v>
      </c>
      <c r="B94" s="716" t="s">
        <v>1951</v>
      </c>
      <c r="C94" s="245" t="s">
        <v>1380</v>
      </c>
      <c r="D94" s="552">
        <v>73995</v>
      </c>
      <c r="E94" s="552"/>
      <c r="F94" s="541">
        <f>E94-D94</f>
        <v>-73995</v>
      </c>
    </row>
    <row r="95" spans="1:9" ht="21" customHeight="1" x14ac:dyDescent="0.2">
      <c r="A95" s="50" t="s">
        <v>1950</v>
      </c>
      <c r="B95" s="715" t="s">
        <v>1952</v>
      </c>
      <c r="C95" s="245" t="s">
        <v>1955</v>
      </c>
      <c r="D95" s="552">
        <v>13769</v>
      </c>
      <c r="E95" s="552"/>
      <c r="F95" s="541">
        <f>E95-D95</f>
        <v>-13769</v>
      </c>
    </row>
    <row r="96" spans="1:9" x14ac:dyDescent="0.2">
      <c r="E96" t="s">
        <v>1381</v>
      </c>
      <c r="F96" s="463">
        <f>SUM(F94:F95)</f>
        <v>-87764</v>
      </c>
    </row>
    <row r="97" spans="1:6" x14ac:dyDescent="0.2">
      <c r="F97" s="108"/>
    </row>
    <row r="98" spans="1:6" x14ac:dyDescent="0.2">
      <c r="D98" s="126" t="s">
        <v>1387</v>
      </c>
      <c r="E98" s="126"/>
      <c r="F98" s="126" t="s">
        <v>1388</v>
      </c>
    </row>
    <row r="99" spans="1:6" x14ac:dyDescent="0.2">
      <c r="A99" t="s">
        <v>1382</v>
      </c>
      <c r="C99" t="s">
        <v>1383</v>
      </c>
      <c r="D99" s="339">
        <v>17349.900000000001</v>
      </c>
      <c r="F99" s="340">
        <f>F96/D103*D99</f>
        <v>-34344.861873667833</v>
      </c>
    </row>
    <row r="100" spans="1:6" x14ac:dyDescent="0.2">
      <c r="C100" t="s">
        <v>1384</v>
      </c>
      <c r="D100">
        <v>16472.900000000001</v>
      </c>
      <c r="F100" s="340">
        <f>F96/D103*D100</f>
        <v>-32608.803229917339</v>
      </c>
    </row>
    <row r="101" spans="1:6" x14ac:dyDescent="0.2">
      <c r="C101" t="s">
        <v>1385</v>
      </c>
      <c r="D101">
        <v>6275</v>
      </c>
      <c r="F101" s="340">
        <f>F96/D103*D101</f>
        <v>-12421.628266287738</v>
      </c>
    </row>
    <row r="102" spans="1:6" x14ac:dyDescent="0.2">
      <c r="C102" t="s">
        <v>1386</v>
      </c>
      <c r="D102">
        <v>4237.7</v>
      </c>
      <c r="F102" s="340">
        <f>F96/D103*D102</f>
        <v>-8388.7066301270988</v>
      </c>
    </row>
    <row r="103" spans="1:6" x14ac:dyDescent="0.2">
      <c r="D103" s="342">
        <f>SUM(D99:D102)</f>
        <v>44335.5</v>
      </c>
      <c r="E103" s="13"/>
      <c r="F103" s="341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7" customWidth="1"/>
    <col min="2" max="2" width="32.85546875" style="377" customWidth="1"/>
    <col min="3" max="3" width="16.85546875" style="377" customWidth="1"/>
    <col min="4" max="4" width="14.5703125" style="392" customWidth="1"/>
    <col min="5" max="5" width="16.42578125" style="377" customWidth="1"/>
    <col min="6" max="6" width="9.7109375" style="377" customWidth="1"/>
    <col min="7" max="7" width="16" style="378" customWidth="1"/>
    <col min="8" max="16384" width="9.140625" style="377"/>
  </cols>
  <sheetData>
    <row r="1" spans="1:7" ht="21" x14ac:dyDescent="0.2">
      <c r="A1" s="873"/>
      <c r="B1" s="873"/>
      <c r="C1" s="873"/>
      <c r="D1" s="873"/>
      <c r="E1" s="873"/>
    </row>
    <row r="2" spans="1:7" ht="42" customHeight="1" x14ac:dyDescent="0.2">
      <c r="A2" s="874" t="s">
        <v>1428</v>
      </c>
      <c r="B2" s="874"/>
      <c r="C2" s="874"/>
      <c r="D2" s="874"/>
      <c r="E2" s="874"/>
    </row>
    <row r="3" spans="1:7" ht="20.25" customHeight="1" x14ac:dyDescent="0.2">
      <c r="A3" s="875" t="s">
        <v>1424</v>
      </c>
      <c r="B3" s="875"/>
      <c r="C3" s="875"/>
      <c r="D3" s="875"/>
      <c r="E3" s="875"/>
      <c r="F3" s="379"/>
    </row>
    <row r="4" spans="1:7" ht="31.5" customHeight="1" x14ac:dyDescent="0.35">
      <c r="A4" s="872" t="s">
        <v>1426</v>
      </c>
      <c r="B4" s="872"/>
      <c r="C4" s="380"/>
      <c r="D4" s="381"/>
      <c r="E4" s="452">
        <v>24861.41</v>
      </c>
    </row>
    <row r="5" spans="1:7" ht="15" x14ac:dyDescent="0.25">
      <c r="A5" s="375">
        <v>44335.5</v>
      </c>
      <c r="B5" s="382" t="s">
        <v>1334</v>
      </c>
      <c r="C5" s="383"/>
      <c r="D5" s="383"/>
      <c r="E5" s="384"/>
    </row>
    <row r="6" spans="1:7" ht="15" x14ac:dyDescent="0.25">
      <c r="A6" s="382" t="s">
        <v>1425</v>
      </c>
      <c r="B6" s="292">
        <f>E4*5.05/A5</f>
        <v>2.8318192080838154</v>
      </c>
      <c r="C6" s="383" t="s">
        <v>1027</v>
      </c>
      <c r="D6" s="383"/>
      <c r="E6" s="384"/>
    </row>
    <row r="7" spans="1:7" ht="15" x14ac:dyDescent="0.25">
      <c r="A7" s="385" t="s">
        <v>1017</v>
      </c>
      <c r="B7" s="385"/>
      <c r="C7" s="385"/>
      <c r="D7" s="385"/>
      <c r="E7" s="384"/>
    </row>
    <row r="8" spans="1:7" ht="15" x14ac:dyDescent="0.25">
      <c r="A8" s="382" t="s">
        <v>1429</v>
      </c>
      <c r="B8" s="382"/>
      <c r="C8" s="382"/>
      <c r="D8" s="382"/>
      <c r="E8" s="384"/>
    </row>
    <row r="9" spans="1:7" ht="15" x14ac:dyDescent="0.25">
      <c r="A9" s="871" t="s">
        <v>1022</v>
      </c>
      <c r="B9" s="871"/>
      <c r="C9" s="871"/>
      <c r="D9" s="871"/>
      <c r="E9" s="386"/>
    </row>
    <row r="10" spans="1:7" ht="15" x14ac:dyDescent="0.25">
      <c r="A10" s="382" t="s">
        <v>1018</v>
      </c>
      <c r="B10" s="382"/>
      <c r="C10" s="382"/>
      <c r="D10" s="382"/>
      <c r="E10" s="386"/>
    </row>
    <row r="11" spans="1:7" ht="15" x14ac:dyDescent="0.25">
      <c r="A11" s="871" t="s">
        <v>1023</v>
      </c>
      <c r="B11" s="871"/>
      <c r="C11" s="871"/>
      <c r="D11" s="871"/>
      <c r="E11" s="387"/>
    </row>
    <row r="12" spans="1:7" ht="15" x14ac:dyDescent="0.25">
      <c r="A12" s="388"/>
      <c r="B12" s="388"/>
      <c r="C12" s="388"/>
      <c r="D12" s="388"/>
      <c r="E12" s="389"/>
      <c r="F12" s="390"/>
    </row>
    <row r="13" spans="1:7" ht="15" x14ac:dyDescent="0.25">
      <c r="B13" s="391"/>
      <c r="C13" s="294" t="s">
        <v>2000</v>
      </c>
    </row>
    <row r="14" spans="1:7" s="397" customFormat="1" ht="25.5" x14ac:dyDescent="0.2">
      <c r="A14" s="393" t="s">
        <v>23</v>
      </c>
      <c r="B14" s="394" t="s">
        <v>24</v>
      </c>
      <c r="C14" s="394"/>
      <c r="D14" s="393" t="s">
        <v>26</v>
      </c>
      <c r="E14" s="395" t="s">
        <v>25</v>
      </c>
      <c r="F14" s="393" t="s">
        <v>1019</v>
      </c>
      <c r="G14" s="396" t="s">
        <v>1020</v>
      </c>
    </row>
    <row r="15" spans="1:7" ht="15" x14ac:dyDescent="0.25">
      <c r="A15" s="398"/>
      <c r="B15" s="399" t="s">
        <v>27</v>
      </c>
      <c r="C15" s="399"/>
      <c r="D15" s="400"/>
      <c r="E15" s="401"/>
      <c r="F15" s="400"/>
      <c r="G15" s="400"/>
    </row>
    <row r="16" spans="1:7" ht="15" x14ac:dyDescent="0.25">
      <c r="A16" s="398"/>
      <c r="B16" s="402" t="s">
        <v>71</v>
      </c>
      <c r="C16" s="398"/>
      <c r="D16" s="403"/>
      <c r="E16" s="401"/>
      <c r="F16" s="400"/>
      <c r="G16" s="400"/>
    </row>
    <row r="17" spans="1:7" ht="15" x14ac:dyDescent="0.25">
      <c r="A17" s="398">
        <v>1</v>
      </c>
      <c r="B17" s="404" t="s">
        <v>72</v>
      </c>
      <c r="C17" s="405" t="s">
        <v>73</v>
      </c>
      <c r="D17" s="400">
        <v>147.4</v>
      </c>
      <c r="E17" s="401">
        <f>$E$4*'МОП корп. 1'!D17/$A$5</f>
        <v>82.655475499317703</v>
      </c>
      <c r="F17" s="400">
        <v>5.05</v>
      </c>
      <c r="G17" s="400">
        <f>E17*F17</f>
        <v>417.41015127155441</v>
      </c>
    </row>
    <row r="18" spans="1:7" ht="15" x14ac:dyDescent="0.25">
      <c r="A18" s="398">
        <f>A17+1</f>
        <v>2</v>
      </c>
      <c r="B18" s="404" t="s">
        <v>74</v>
      </c>
      <c r="C18" s="405" t="s">
        <v>75</v>
      </c>
      <c r="D18" s="400">
        <v>92.7</v>
      </c>
      <c r="E18" s="401">
        <f>$E$4*D18/$A$5</f>
        <v>51.982107047399936</v>
      </c>
      <c r="F18" s="400">
        <v>5.05</v>
      </c>
      <c r="G18" s="400">
        <f t="shared" ref="G18:G24" si="0">E18*F18</f>
        <v>262.50964058936967</v>
      </c>
    </row>
    <row r="19" spans="1:7" ht="15" x14ac:dyDescent="0.25">
      <c r="A19" s="398">
        <f>A18+1</f>
        <v>3</v>
      </c>
      <c r="B19" s="404" t="s">
        <v>76</v>
      </c>
      <c r="C19" s="405" t="s">
        <v>77</v>
      </c>
      <c r="D19" s="400">
        <v>144.19999999999999</v>
      </c>
      <c r="E19" s="401">
        <f>$E$4*D19/$A$5</f>
        <v>80.861055407066559</v>
      </c>
      <c r="F19" s="400">
        <v>5.05</v>
      </c>
      <c r="G19" s="400">
        <f t="shared" si="0"/>
        <v>408.34832980568609</v>
      </c>
    </row>
    <row r="20" spans="1:7" ht="15" customHeight="1" x14ac:dyDescent="0.25">
      <c r="A20" s="398">
        <f t="shared" ref="A20:A27" si="1">A19+1</f>
        <v>4</v>
      </c>
      <c r="B20" s="406" t="s">
        <v>952</v>
      </c>
      <c r="C20" s="405" t="s">
        <v>1393</v>
      </c>
      <c r="D20" s="407">
        <v>315.5</v>
      </c>
      <c r="E20" s="401">
        <f>$E$4*D20/$A$5</f>
        <v>176.9186059703849</v>
      </c>
      <c r="F20" s="400">
        <v>5.05</v>
      </c>
      <c r="G20" s="400">
        <f t="shared" si="0"/>
        <v>893.43896015044368</v>
      </c>
    </row>
    <row r="21" spans="1:7" ht="15" x14ac:dyDescent="0.25">
      <c r="A21" s="398">
        <f t="shared" si="1"/>
        <v>5</v>
      </c>
      <c r="B21" s="404" t="s">
        <v>78</v>
      </c>
      <c r="C21" s="405" t="s">
        <v>79</v>
      </c>
      <c r="D21" s="400">
        <v>186.6</v>
      </c>
      <c r="E21" s="401">
        <f t="shared" ref="E21:E23" si="2">$E$4*D21/$A$5</f>
        <v>104.63712162939404</v>
      </c>
      <c r="F21" s="400">
        <v>5.05</v>
      </c>
      <c r="G21" s="400">
        <f>E21*F21</f>
        <v>528.41746422843994</v>
      </c>
    </row>
    <row r="22" spans="1:7" ht="15" x14ac:dyDescent="0.25">
      <c r="A22" s="398">
        <f t="shared" si="1"/>
        <v>6</v>
      </c>
      <c r="B22" s="404" t="s">
        <v>80</v>
      </c>
      <c r="C22" s="405" t="s">
        <v>81</v>
      </c>
      <c r="D22" s="400">
        <v>207.3</v>
      </c>
      <c r="E22" s="401">
        <f t="shared" si="2"/>
        <v>116.24477660114357</v>
      </c>
      <c r="F22" s="400">
        <v>5.05</v>
      </c>
      <c r="G22" s="400">
        <f t="shared" si="0"/>
        <v>587.03612183577502</v>
      </c>
    </row>
    <row r="23" spans="1:7" ht="24" customHeight="1" x14ac:dyDescent="0.25">
      <c r="A23" s="398">
        <f t="shared" si="1"/>
        <v>7</v>
      </c>
      <c r="B23" s="408" t="s">
        <v>1331</v>
      </c>
      <c r="C23" s="405" t="s">
        <v>79</v>
      </c>
      <c r="D23" s="400">
        <f>96.1+62.8</f>
        <v>158.89999999999998</v>
      </c>
      <c r="E23" s="401">
        <f t="shared" si="2"/>
        <v>89.104172705845187</v>
      </c>
      <c r="F23" s="400">
        <v>5.05</v>
      </c>
      <c r="G23" s="400">
        <f t="shared" si="0"/>
        <v>449.9760721645182</v>
      </c>
    </row>
    <row r="24" spans="1:7" ht="17.25" customHeight="1" x14ac:dyDescent="0.25">
      <c r="A24" s="398">
        <v>8</v>
      </c>
      <c r="B24" s="406" t="s">
        <v>1332</v>
      </c>
      <c r="C24" s="409" t="s">
        <v>105</v>
      </c>
      <c r="D24" s="400">
        <v>143.19999999999999</v>
      </c>
      <c r="E24" s="401">
        <f>$E$4*D24/$A$5</f>
        <v>80.30029912823808</v>
      </c>
      <c r="F24" s="400">
        <v>5.05</v>
      </c>
      <c r="G24" s="400">
        <f t="shared" si="0"/>
        <v>405.51651059760229</v>
      </c>
    </row>
    <row r="25" spans="1:7" ht="15" x14ac:dyDescent="0.25">
      <c r="A25" s="398"/>
      <c r="B25" s="410" t="s">
        <v>71</v>
      </c>
      <c r="C25" s="411"/>
      <c r="D25" s="412">
        <f>SUM(D17:D24)</f>
        <v>1395.8</v>
      </c>
      <c r="E25" s="412">
        <f>SUM(E17:E24)</f>
        <v>782.70361398878993</v>
      </c>
      <c r="F25" s="400">
        <v>5.05</v>
      </c>
      <c r="G25" s="413">
        <f>SUM(G17:G24)</f>
        <v>3952.6532506433887</v>
      </c>
    </row>
    <row r="26" spans="1:7" ht="15" x14ac:dyDescent="0.25">
      <c r="A26" s="398">
        <f>A23+1</f>
        <v>8</v>
      </c>
      <c r="B26" s="410" t="str">
        <f>'[1]Под 6'!A6</f>
        <v>Л/ 01</v>
      </c>
      <c r="C26" s="414" t="s">
        <v>292</v>
      </c>
      <c r="D26" s="412">
        <v>83.8</v>
      </c>
      <c r="E26" s="401">
        <f>$E$4*D26/$A$5</f>
        <v>46.99137616582648</v>
      </c>
      <c r="F26" s="400">
        <v>5.05</v>
      </c>
      <c r="G26" s="413">
        <f>E26*F26</f>
        <v>237.30644963742373</v>
      </c>
    </row>
    <row r="27" spans="1:7" ht="15" x14ac:dyDescent="0.25">
      <c r="A27" s="398">
        <f t="shared" si="1"/>
        <v>9</v>
      </c>
      <c r="B27" s="410" t="str">
        <f>'[1]Под 6'!A7</f>
        <v>2</v>
      </c>
      <c r="C27" s="415" t="s">
        <v>293</v>
      </c>
      <c r="D27" s="412">
        <v>45.4</v>
      </c>
      <c r="E27" s="401">
        <f t="shared" ref="E27:E57" si="3">$E$4*D27/$A$5</f>
        <v>25.458335058812914</v>
      </c>
      <c r="F27" s="400">
        <v>5.05</v>
      </c>
      <c r="G27" s="413">
        <f t="shared" ref="G27:G90" si="4">E27*F27</f>
        <v>128.56459204700522</v>
      </c>
    </row>
    <row r="28" spans="1:7" ht="15" x14ac:dyDescent="0.25">
      <c r="A28" s="398">
        <f>A27+1</f>
        <v>10</v>
      </c>
      <c r="B28" s="410" t="str">
        <f>'[1]Под 6'!A8</f>
        <v>3</v>
      </c>
      <c r="C28" s="415" t="s">
        <v>293</v>
      </c>
      <c r="D28" s="412">
        <v>45.4</v>
      </c>
      <c r="E28" s="401">
        <f t="shared" si="3"/>
        <v>25.458335058812914</v>
      </c>
      <c r="F28" s="400">
        <v>5.05</v>
      </c>
      <c r="G28" s="413">
        <f t="shared" si="4"/>
        <v>128.56459204700522</v>
      </c>
    </row>
    <row r="29" spans="1:7" ht="15" x14ac:dyDescent="0.25">
      <c r="A29" s="398">
        <f>A28+1</f>
        <v>11</v>
      </c>
      <c r="B29" s="410" t="str">
        <f>'[1]Под 6'!A9</f>
        <v>4</v>
      </c>
      <c r="C29" s="416" t="s">
        <v>294</v>
      </c>
      <c r="D29" s="412">
        <v>108.3</v>
      </c>
      <c r="E29" s="401">
        <f t="shared" si="3"/>
        <v>60.729904997124194</v>
      </c>
      <c r="F29" s="400">
        <v>5.05</v>
      </c>
      <c r="G29" s="413">
        <f t="shared" si="4"/>
        <v>306.68602023547714</v>
      </c>
    </row>
    <row r="30" spans="1:7" ht="15" x14ac:dyDescent="0.25">
      <c r="A30" s="398">
        <f t="shared" ref="A30:A93" si="5">A29+1</f>
        <v>12</v>
      </c>
      <c r="B30" s="410" t="str">
        <f>'[1]Под 6'!A10</f>
        <v>5</v>
      </c>
      <c r="C30" s="416" t="s">
        <v>295</v>
      </c>
      <c r="D30" s="412">
        <v>58.4</v>
      </c>
      <c r="E30" s="401">
        <f t="shared" si="3"/>
        <v>32.748166683583136</v>
      </c>
      <c r="F30" s="400">
        <v>5.05</v>
      </c>
      <c r="G30" s="413">
        <f t="shared" si="4"/>
        <v>165.37824175209482</v>
      </c>
    </row>
    <row r="31" spans="1:7" ht="15" x14ac:dyDescent="0.25">
      <c r="A31" s="398">
        <f t="shared" si="5"/>
        <v>13</v>
      </c>
      <c r="B31" s="410" t="str">
        <f>'[1]Под 6'!A11</f>
        <v>П/ 06</v>
      </c>
      <c r="C31" s="417" t="s">
        <v>296</v>
      </c>
      <c r="D31" s="412">
        <v>100.7</v>
      </c>
      <c r="E31" s="401">
        <f t="shared" si="3"/>
        <v>56.468157278027768</v>
      </c>
      <c r="F31" s="400">
        <v>5.05</v>
      </c>
      <c r="G31" s="413">
        <f t="shared" si="4"/>
        <v>285.16419425404024</v>
      </c>
    </row>
    <row r="32" spans="1:7" ht="15" x14ac:dyDescent="0.25">
      <c r="A32" s="398">
        <f t="shared" si="5"/>
        <v>14</v>
      </c>
      <c r="B32" s="410" t="str">
        <f>'[1]Под 6'!A12</f>
        <v>7</v>
      </c>
      <c r="C32" s="417" t="s">
        <v>297</v>
      </c>
      <c r="D32" s="412">
        <v>80.599999999999994</v>
      </c>
      <c r="E32" s="401">
        <f t="shared" si="3"/>
        <v>45.19695607357535</v>
      </c>
      <c r="F32" s="400">
        <v>5.05</v>
      </c>
      <c r="G32" s="413">
        <f t="shared" si="4"/>
        <v>228.24462817155552</v>
      </c>
    </row>
    <row r="33" spans="1:7" ht="15" x14ac:dyDescent="0.25">
      <c r="A33" s="398">
        <f t="shared" si="5"/>
        <v>15</v>
      </c>
      <c r="B33" s="410" t="str">
        <f>'[1]Под 6'!A13</f>
        <v>8</v>
      </c>
      <c r="C33" s="417" t="s">
        <v>298</v>
      </c>
      <c r="D33" s="412">
        <v>111.3</v>
      </c>
      <c r="E33" s="401">
        <f t="shared" si="3"/>
        <v>62.412173833609629</v>
      </c>
      <c r="F33" s="400">
        <v>5.05</v>
      </c>
      <c r="G33" s="413">
        <f t="shared" si="4"/>
        <v>315.1814778597286</v>
      </c>
    </row>
    <row r="34" spans="1:7" ht="15" x14ac:dyDescent="0.25">
      <c r="A34" s="398">
        <f t="shared" si="5"/>
        <v>16</v>
      </c>
      <c r="B34" s="410" t="str">
        <f>'[1]Под 6'!A14</f>
        <v>9</v>
      </c>
      <c r="C34" s="417" t="s">
        <v>299</v>
      </c>
      <c r="D34" s="412">
        <v>86.9</v>
      </c>
      <c r="E34" s="401">
        <f t="shared" si="3"/>
        <v>48.72972063019477</v>
      </c>
      <c r="F34" s="400">
        <v>5.05</v>
      </c>
      <c r="G34" s="413">
        <f t="shared" si="4"/>
        <v>246.08508918248359</v>
      </c>
    </row>
    <row r="35" spans="1:7" ht="15" x14ac:dyDescent="0.25">
      <c r="A35" s="398">
        <f t="shared" si="5"/>
        <v>17</v>
      </c>
      <c r="B35" s="410" t="str">
        <f>'[1]Под 6'!A15</f>
        <v>Л/10</v>
      </c>
      <c r="C35" s="417" t="s">
        <v>300</v>
      </c>
      <c r="D35" s="412">
        <v>84.4</v>
      </c>
      <c r="E35" s="401">
        <f t="shared" si="3"/>
        <v>47.327829933123574</v>
      </c>
      <c r="F35" s="400">
        <v>5.05</v>
      </c>
      <c r="G35" s="413">
        <f t="shared" si="4"/>
        <v>239.00554116227403</v>
      </c>
    </row>
    <row r="36" spans="1:7" ht="15" x14ac:dyDescent="0.25">
      <c r="A36" s="398">
        <f t="shared" si="5"/>
        <v>18</v>
      </c>
      <c r="B36" s="410" t="str">
        <f>'[1]Под 6'!A16</f>
        <v>11</v>
      </c>
      <c r="C36" s="415" t="s">
        <v>301</v>
      </c>
      <c r="D36" s="412">
        <v>44.5</v>
      </c>
      <c r="E36" s="401">
        <f t="shared" si="3"/>
        <v>24.953654407867283</v>
      </c>
      <c r="F36" s="400">
        <v>5.05</v>
      </c>
      <c r="G36" s="413">
        <f t="shared" si="4"/>
        <v>126.01595475972978</v>
      </c>
    </row>
    <row r="37" spans="1:7" ht="15" x14ac:dyDescent="0.25">
      <c r="A37" s="398">
        <f t="shared" si="5"/>
        <v>19</v>
      </c>
      <c r="B37" s="410" t="str">
        <f>'[1]Под 6'!A17</f>
        <v>12</v>
      </c>
      <c r="C37" s="418" t="s">
        <v>302</v>
      </c>
      <c r="D37" s="412">
        <v>45.3</v>
      </c>
      <c r="E37" s="401">
        <f t="shared" si="3"/>
        <v>25.402259430930066</v>
      </c>
      <c r="F37" s="400">
        <v>5.05</v>
      </c>
      <c r="G37" s="413">
        <f t="shared" si="4"/>
        <v>128.28141012619682</v>
      </c>
    </row>
    <row r="38" spans="1:7" ht="15" x14ac:dyDescent="0.25">
      <c r="A38" s="398">
        <f t="shared" si="5"/>
        <v>20</v>
      </c>
      <c r="B38" s="410" t="str">
        <f>'[1]Под 6'!A18</f>
        <v>13</v>
      </c>
      <c r="C38" s="419" t="s">
        <v>303</v>
      </c>
      <c r="D38" s="412">
        <f>107.8</f>
        <v>107.8</v>
      </c>
      <c r="E38" s="401">
        <f t="shared" si="3"/>
        <v>60.449526857709962</v>
      </c>
      <c r="F38" s="400">
        <v>5.05</v>
      </c>
      <c r="G38" s="413">
        <f t="shared" si="4"/>
        <v>305.27011063143527</v>
      </c>
    </row>
    <row r="39" spans="1:7" ht="15" x14ac:dyDescent="0.25">
      <c r="A39" s="398">
        <f t="shared" si="5"/>
        <v>21</v>
      </c>
      <c r="B39" s="410" t="str">
        <f>'[1]Под 6'!A19</f>
        <v>14</v>
      </c>
      <c r="C39" s="419" t="s">
        <v>304</v>
      </c>
      <c r="D39" s="412">
        <v>57.3</v>
      </c>
      <c r="E39" s="401">
        <f t="shared" si="3"/>
        <v>32.131334776871803</v>
      </c>
      <c r="F39" s="400">
        <v>5.05</v>
      </c>
      <c r="G39" s="413">
        <f t="shared" si="4"/>
        <v>162.26324062320259</v>
      </c>
    </row>
    <row r="40" spans="1:7" ht="15" x14ac:dyDescent="0.25">
      <c r="A40" s="398">
        <f t="shared" si="5"/>
        <v>22</v>
      </c>
      <c r="B40" s="410" t="str">
        <f>'[1]Под 6'!A20</f>
        <v>П/ 15</v>
      </c>
      <c r="C40" s="416" t="s">
        <v>305</v>
      </c>
      <c r="D40" s="412">
        <v>110.6</v>
      </c>
      <c r="E40" s="401">
        <f t="shared" si="3"/>
        <v>62.019644438429701</v>
      </c>
      <c r="F40" s="400">
        <v>5.05</v>
      </c>
      <c r="G40" s="413">
        <f t="shared" si="4"/>
        <v>313.19920441406998</v>
      </c>
    </row>
    <row r="41" spans="1:7" ht="15" x14ac:dyDescent="0.25">
      <c r="A41" s="398">
        <f t="shared" si="5"/>
        <v>23</v>
      </c>
      <c r="B41" s="410" t="str">
        <f>'[1]Под 6'!A21</f>
        <v>16</v>
      </c>
      <c r="C41" s="417" t="s">
        <v>306</v>
      </c>
      <c r="D41" s="412">
        <v>79.3</v>
      </c>
      <c r="E41" s="401">
        <f t="shared" si="3"/>
        <v>44.467972911098329</v>
      </c>
      <c r="F41" s="400">
        <v>5.05</v>
      </c>
      <c r="G41" s="413">
        <f t="shared" si="4"/>
        <v>224.56326320104654</v>
      </c>
    </row>
    <row r="42" spans="1:7" ht="15" x14ac:dyDescent="0.25">
      <c r="A42" s="398">
        <f t="shared" si="5"/>
        <v>24</v>
      </c>
      <c r="B42" s="410" t="str">
        <f>'[1]Под 6'!A22</f>
        <v>17</v>
      </c>
      <c r="C42" s="417" t="s">
        <v>307</v>
      </c>
      <c r="D42" s="412">
        <v>118.8</v>
      </c>
      <c r="E42" s="401">
        <f t="shared" si="3"/>
        <v>66.617845924823214</v>
      </c>
      <c r="F42" s="400">
        <v>5.05</v>
      </c>
      <c r="G42" s="413">
        <f t="shared" si="4"/>
        <v>336.42012192035725</v>
      </c>
    </row>
    <row r="43" spans="1:7" ht="15" x14ac:dyDescent="0.25">
      <c r="A43" s="398">
        <f t="shared" si="5"/>
        <v>25</v>
      </c>
      <c r="B43" s="410" t="str">
        <f>'[1]Под 6'!A23</f>
        <v>18</v>
      </c>
      <c r="C43" s="417" t="s">
        <v>308</v>
      </c>
      <c r="D43" s="412">
        <v>85.8</v>
      </c>
      <c r="E43" s="401">
        <f t="shared" si="3"/>
        <v>48.112888723483444</v>
      </c>
      <c r="F43" s="400">
        <v>5.05</v>
      </c>
      <c r="G43" s="413">
        <f t="shared" si="4"/>
        <v>242.97008805359138</v>
      </c>
    </row>
    <row r="44" spans="1:7" ht="15" x14ac:dyDescent="0.25">
      <c r="A44" s="398">
        <f t="shared" si="5"/>
        <v>26</v>
      </c>
      <c r="B44" s="410" t="str">
        <f>'[1]Под 6'!A24</f>
        <v>Л/ 19</v>
      </c>
      <c r="C44" s="417" t="s">
        <v>309</v>
      </c>
      <c r="D44" s="412">
        <v>84.9</v>
      </c>
      <c r="E44" s="401">
        <f t="shared" si="3"/>
        <v>47.608208072537813</v>
      </c>
      <c r="F44" s="400">
        <v>5.05</v>
      </c>
      <c r="G44" s="413">
        <f t="shared" si="4"/>
        <v>240.42145076631596</v>
      </c>
    </row>
    <row r="45" spans="1:7" ht="15" x14ac:dyDescent="0.25">
      <c r="A45" s="398">
        <f t="shared" si="5"/>
        <v>27</v>
      </c>
      <c r="B45" s="410" t="str">
        <f>'[1]Под 6'!A25</f>
        <v>20</v>
      </c>
      <c r="C45" s="419" t="s">
        <v>310</v>
      </c>
      <c r="D45" s="412">
        <v>44.6</v>
      </c>
      <c r="E45" s="401">
        <f t="shared" si="3"/>
        <v>25.009730035750131</v>
      </c>
      <c r="F45" s="400">
        <v>5.05</v>
      </c>
      <c r="G45" s="413">
        <f t="shared" si="4"/>
        <v>126.29913668053815</v>
      </c>
    </row>
    <row r="46" spans="1:7" ht="15" x14ac:dyDescent="0.25">
      <c r="A46" s="398">
        <f t="shared" si="5"/>
        <v>28</v>
      </c>
      <c r="B46" s="410" t="str">
        <f>'[1]Под 6'!A26</f>
        <v>21</v>
      </c>
      <c r="C46" s="419" t="s">
        <v>311</v>
      </c>
      <c r="D46" s="412">
        <v>45.6</v>
      </c>
      <c r="E46" s="401">
        <f t="shared" si="3"/>
        <v>25.570486314578613</v>
      </c>
      <c r="F46" s="400">
        <v>5.05</v>
      </c>
      <c r="G46" s="413">
        <f t="shared" si="4"/>
        <v>129.130955888622</v>
      </c>
    </row>
    <row r="47" spans="1:7" ht="15" x14ac:dyDescent="0.25">
      <c r="A47" s="398">
        <f t="shared" si="5"/>
        <v>29</v>
      </c>
      <c r="B47" s="410" t="str">
        <f>'[1]Под 6'!A27</f>
        <v>22</v>
      </c>
      <c r="C47" s="419" t="s">
        <v>312</v>
      </c>
      <c r="D47" s="412">
        <v>106.6</v>
      </c>
      <c r="E47" s="401">
        <f t="shared" si="3"/>
        <v>59.776619323115781</v>
      </c>
      <c r="F47" s="400">
        <v>5.05</v>
      </c>
      <c r="G47" s="413">
        <f t="shared" si="4"/>
        <v>301.87192758173467</v>
      </c>
    </row>
    <row r="48" spans="1:7" ht="15" x14ac:dyDescent="0.25">
      <c r="A48" s="398">
        <f t="shared" si="5"/>
        <v>30</v>
      </c>
      <c r="B48" s="410" t="str">
        <f>'[1]Под 6'!A28</f>
        <v>23</v>
      </c>
      <c r="C48" s="419" t="s">
        <v>313</v>
      </c>
      <c r="D48" s="412">
        <v>57.8</v>
      </c>
      <c r="E48" s="401">
        <f t="shared" si="3"/>
        <v>32.411712916286042</v>
      </c>
      <c r="F48" s="400">
        <v>5.05</v>
      </c>
      <c r="G48" s="413">
        <f t="shared" si="4"/>
        <v>163.67915022724452</v>
      </c>
    </row>
    <row r="49" spans="1:7" ht="15" x14ac:dyDescent="0.25">
      <c r="A49" s="398">
        <f t="shared" si="5"/>
        <v>31</v>
      </c>
      <c r="B49" s="410" t="str">
        <f>'[1]Под 6'!A29</f>
        <v>П/ 24</v>
      </c>
      <c r="C49" s="417" t="s">
        <v>314</v>
      </c>
      <c r="D49" s="412">
        <v>99.7</v>
      </c>
      <c r="E49" s="401">
        <f t="shared" si="3"/>
        <v>55.90740099919929</v>
      </c>
      <c r="F49" s="400">
        <v>5.05</v>
      </c>
      <c r="G49" s="413">
        <f t="shared" si="4"/>
        <v>282.33237504595638</v>
      </c>
    </row>
    <row r="50" spans="1:7" ht="15" x14ac:dyDescent="0.25">
      <c r="A50" s="398">
        <f t="shared" si="5"/>
        <v>32</v>
      </c>
      <c r="B50" s="410" t="str">
        <f>'[1]Под 6'!A30</f>
        <v>25</v>
      </c>
      <c r="C50" s="417" t="s">
        <v>315</v>
      </c>
      <c r="D50" s="412">
        <f>81</f>
        <v>81</v>
      </c>
      <c r="E50" s="401">
        <f t="shared" si="3"/>
        <v>45.421258585106742</v>
      </c>
      <c r="F50" s="400">
        <v>5.05</v>
      </c>
      <c r="G50" s="413">
        <f t="shared" si="4"/>
        <v>229.37735585478904</v>
      </c>
    </row>
    <row r="51" spans="1:7" ht="15" x14ac:dyDescent="0.25">
      <c r="A51" s="398">
        <f t="shared" si="5"/>
        <v>33</v>
      </c>
      <c r="B51" s="410" t="str">
        <f>'[1]Под 6'!A31</f>
        <v>26</v>
      </c>
      <c r="C51" s="419" t="s">
        <v>316</v>
      </c>
      <c r="D51" s="412">
        <v>118.8</v>
      </c>
      <c r="E51" s="401">
        <f t="shared" si="3"/>
        <v>66.617845924823214</v>
      </c>
      <c r="F51" s="400">
        <v>5.05</v>
      </c>
      <c r="G51" s="413">
        <f t="shared" si="4"/>
        <v>336.42012192035725</v>
      </c>
    </row>
    <row r="52" spans="1:7" ht="15" x14ac:dyDescent="0.25">
      <c r="A52" s="398">
        <f t="shared" si="5"/>
        <v>34</v>
      </c>
      <c r="B52" s="410" t="str">
        <f>'[1]Под 6'!A32</f>
        <v>27</v>
      </c>
      <c r="C52" s="417" t="s">
        <v>317</v>
      </c>
      <c r="D52" s="412">
        <v>85.3</v>
      </c>
      <c r="E52" s="401">
        <f t="shared" si="3"/>
        <v>47.832510584069198</v>
      </c>
      <c r="F52" s="400">
        <v>5.05</v>
      </c>
      <c r="G52" s="413">
        <f t="shared" si="4"/>
        <v>241.55417844954943</v>
      </c>
    </row>
    <row r="53" spans="1:7" ht="15" x14ac:dyDescent="0.25">
      <c r="A53" s="398">
        <f t="shared" si="5"/>
        <v>35</v>
      </c>
      <c r="B53" s="410" t="str">
        <f>'[1]Под 6'!A33</f>
        <v>Л/ 28</v>
      </c>
      <c r="C53" s="417" t="s">
        <v>318</v>
      </c>
      <c r="D53" s="412">
        <v>84</v>
      </c>
      <c r="E53" s="401">
        <f t="shared" si="3"/>
        <v>47.103527421592176</v>
      </c>
      <c r="F53" s="400">
        <v>5.05</v>
      </c>
      <c r="G53" s="413">
        <f t="shared" si="4"/>
        <v>237.87281347904047</v>
      </c>
    </row>
    <row r="54" spans="1:7" ht="15" x14ac:dyDescent="0.25">
      <c r="A54" s="398">
        <f t="shared" si="5"/>
        <v>36</v>
      </c>
      <c r="B54" s="410" t="str">
        <f>'[1]Под 6'!A34</f>
        <v>29</v>
      </c>
      <c r="C54" s="417" t="s">
        <v>319</v>
      </c>
      <c r="D54" s="412">
        <v>46.9</v>
      </c>
      <c r="E54" s="401">
        <f t="shared" si="3"/>
        <v>26.299469477055631</v>
      </c>
      <c r="F54" s="400">
        <v>5.05</v>
      </c>
      <c r="G54" s="413">
        <f t="shared" si="4"/>
        <v>132.81232085913092</v>
      </c>
    </row>
    <row r="55" spans="1:7" ht="15" x14ac:dyDescent="0.25">
      <c r="A55" s="398">
        <f t="shared" si="5"/>
        <v>37</v>
      </c>
      <c r="B55" s="410" t="str">
        <f>'[1]Под 6'!A35</f>
        <v>30</v>
      </c>
      <c r="C55" s="417" t="s">
        <v>320</v>
      </c>
      <c r="D55" s="412">
        <v>45.1</v>
      </c>
      <c r="E55" s="401">
        <f t="shared" si="3"/>
        <v>25.290108175164374</v>
      </c>
      <c r="F55" s="400">
        <v>5.05</v>
      </c>
      <c r="G55" s="413">
        <f t="shared" si="4"/>
        <v>127.71504628458008</v>
      </c>
    </row>
    <row r="56" spans="1:7" ht="15" x14ac:dyDescent="0.25">
      <c r="A56" s="398">
        <f t="shared" si="5"/>
        <v>38</v>
      </c>
      <c r="B56" s="410" t="str">
        <f>'[1]Под 6'!A36</f>
        <v>31</v>
      </c>
      <c r="C56" s="417" t="s">
        <v>321</v>
      </c>
      <c r="D56" s="412">
        <v>110.2</v>
      </c>
      <c r="E56" s="401">
        <f t="shared" si="3"/>
        <v>61.795341926898317</v>
      </c>
      <c r="F56" s="400">
        <v>5.05</v>
      </c>
      <c r="G56" s="413">
        <f t="shared" si="4"/>
        <v>312.06647673083648</v>
      </c>
    </row>
    <row r="57" spans="1:7" ht="15" x14ac:dyDescent="0.25">
      <c r="A57" s="398">
        <f t="shared" si="5"/>
        <v>39</v>
      </c>
      <c r="B57" s="410" t="str">
        <f>'[1]Под 6'!A37</f>
        <v>32</v>
      </c>
      <c r="C57" s="417" t="s">
        <v>322</v>
      </c>
      <c r="D57" s="412">
        <v>58.5</v>
      </c>
      <c r="E57" s="401">
        <f t="shared" si="3"/>
        <v>32.804242311465984</v>
      </c>
      <c r="F57" s="400">
        <v>5.05</v>
      </c>
      <c r="G57" s="413">
        <f t="shared" si="4"/>
        <v>165.66142367290323</v>
      </c>
    </row>
    <row r="58" spans="1:7" ht="15" x14ac:dyDescent="0.25">
      <c r="A58" s="398">
        <f t="shared" si="5"/>
        <v>40</v>
      </c>
      <c r="B58" s="410" t="str">
        <f>'[1]Под 6'!A38</f>
        <v>П/ 33</v>
      </c>
      <c r="C58" s="417" t="s">
        <v>323</v>
      </c>
      <c r="D58" s="412">
        <v>98.9</v>
      </c>
      <c r="E58" s="401">
        <f t="shared" ref="E58:E89" si="6">$E$4*D58/$A$5</f>
        <v>55.458795976136507</v>
      </c>
      <c r="F58" s="400">
        <v>5.05</v>
      </c>
      <c r="G58" s="413">
        <f t="shared" si="4"/>
        <v>280.06691967948933</v>
      </c>
    </row>
    <row r="59" spans="1:7" ht="15" x14ac:dyDescent="0.25">
      <c r="A59" s="398">
        <f t="shared" si="5"/>
        <v>41</v>
      </c>
      <c r="B59" s="410" t="str">
        <f>'[1]Под 6'!A39</f>
        <v>34</v>
      </c>
      <c r="C59" s="417" t="s">
        <v>324</v>
      </c>
      <c r="D59" s="412">
        <v>80.099999999999994</v>
      </c>
      <c r="E59" s="401">
        <f t="shared" si="6"/>
        <v>44.916577934161111</v>
      </c>
      <c r="F59" s="400">
        <v>5.05</v>
      </c>
      <c r="G59" s="413">
        <f t="shared" si="4"/>
        <v>226.82871856751359</v>
      </c>
    </row>
    <row r="60" spans="1:7" ht="15" x14ac:dyDescent="0.25">
      <c r="A60" s="398">
        <f t="shared" si="5"/>
        <v>42</v>
      </c>
      <c r="B60" s="410" t="str">
        <f>'[1]Под 6'!A40</f>
        <v>35</v>
      </c>
      <c r="C60" s="417" t="s">
        <v>325</v>
      </c>
      <c r="D60" s="412">
        <v>117.6</v>
      </c>
      <c r="E60" s="401">
        <f t="shared" si="6"/>
        <v>65.944938390229041</v>
      </c>
      <c r="F60" s="400">
        <v>5.05</v>
      </c>
      <c r="G60" s="413">
        <f t="shared" si="4"/>
        <v>333.02193887065664</v>
      </c>
    </row>
    <row r="61" spans="1:7" ht="15" x14ac:dyDescent="0.25">
      <c r="A61" s="398">
        <f t="shared" si="5"/>
        <v>43</v>
      </c>
      <c r="B61" s="410" t="str">
        <f>'[1]Под 6'!A41</f>
        <v>36</v>
      </c>
      <c r="C61" s="417" t="s">
        <v>326</v>
      </c>
      <c r="D61" s="412">
        <v>84.7</v>
      </c>
      <c r="E61" s="401">
        <f t="shared" si="6"/>
        <v>47.496056816772118</v>
      </c>
      <c r="F61" s="400">
        <v>5.05</v>
      </c>
      <c r="G61" s="413">
        <f t="shared" si="4"/>
        <v>239.85508692469918</v>
      </c>
    </row>
    <row r="62" spans="1:7" ht="15" x14ac:dyDescent="0.25">
      <c r="A62" s="398">
        <f t="shared" si="5"/>
        <v>44</v>
      </c>
      <c r="B62" s="410" t="str">
        <f>'[1]Под 6'!A42</f>
        <v>Л/37</v>
      </c>
      <c r="C62" s="417" t="s">
        <v>327</v>
      </c>
      <c r="D62" s="412">
        <v>83.1</v>
      </c>
      <c r="E62" s="401">
        <f t="shared" si="6"/>
        <v>46.598846770646546</v>
      </c>
      <c r="F62" s="400">
        <v>5.05</v>
      </c>
      <c r="G62" s="413">
        <f t="shared" si="4"/>
        <v>235.32417619176505</v>
      </c>
    </row>
    <row r="63" spans="1:7" ht="15" x14ac:dyDescent="0.25">
      <c r="A63" s="398">
        <f t="shared" si="5"/>
        <v>45</v>
      </c>
      <c r="B63" s="410" t="str">
        <f>'[1]Под 6'!A43</f>
        <v>38</v>
      </c>
      <c r="C63" s="420" t="s">
        <v>328</v>
      </c>
      <c r="D63" s="412">
        <v>44.7</v>
      </c>
      <c r="E63" s="401">
        <f t="shared" si="6"/>
        <v>25.065805663632979</v>
      </c>
      <c r="F63" s="400">
        <v>5.05</v>
      </c>
      <c r="G63" s="413">
        <f t="shared" si="4"/>
        <v>126.58231860134654</v>
      </c>
    </row>
    <row r="64" spans="1:7" ht="15" x14ac:dyDescent="0.25">
      <c r="A64" s="398">
        <f t="shared" si="5"/>
        <v>46</v>
      </c>
      <c r="B64" s="410" t="str">
        <f>'[1]Под 6'!A44</f>
        <v>39</v>
      </c>
      <c r="C64" s="421" t="s">
        <v>1000</v>
      </c>
      <c r="D64" s="412">
        <v>46.4</v>
      </c>
      <c r="E64" s="401">
        <f t="shared" si="6"/>
        <v>26.019091337641392</v>
      </c>
      <c r="F64" s="400">
        <v>5.05</v>
      </c>
      <c r="G64" s="413">
        <f t="shared" si="4"/>
        <v>131.39641125508902</v>
      </c>
    </row>
    <row r="65" spans="1:7" ht="15" x14ac:dyDescent="0.25">
      <c r="A65" s="398">
        <f t="shared" si="5"/>
        <v>47</v>
      </c>
      <c r="B65" s="410" t="str">
        <f>'[1]Под 6'!A45</f>
        <v>40</v>
      </c>
      <c r="C65" s="422" t="s">
        <v>329</v>
      </c>
      <c r="D65" s="412">
        <v>107.1</v>
      </c>
      <c r="E65" s="401">
        <f t="shared" si="6"/>
        <v>60.056997462530028</v>
      </c>
      <c r="F65" s="400">
        <v>5.05</v>
      </c>
      <c r="G65" s="413">
        <f t="shared" si="4"/>
        <v>303.28783718577665</v>
      </c>
    </row>
    <row r="66" spans="1:7" ht="15" x14ac:dyDescent="0.25">
      <c r="A66" s="398">
        <f t="shared" si="5"/>
        <v>48</v>
      </c>
      <c r="B66" s="410" t="str">
        <f>'[1]Под 6'!A46</f>
        <v>41</v>
      </c>
      <c r="C66" s="419" t="s">
        <v>330</v>
      </c>
      <c r="D66" s="412">
        <v>57.7</v>
      </c>
      <c r="E66" s="401">
        <f t="shared" si="6"/>
        <v>32.355637288403202</v>
      </c>
      <c r="F66" s="400">
        <v>5.05</v>
      </c>
      <c r="G66" s="413">
        <f t="shared" si="4"/>
        <v>163.39596830643617</v>
      </c>
    </row>
    <row r="67" spans="1:7" ht="15" x14ac:dyDescent="0.25">
      <c r="A67" s="398">
        <f t="shared" si="5"/>
        <v>49</v>
      </c>
      <c r="B67" s="410" t="str">
        <f>'[1]Под 6'!A47</f>
        <v>П/42</v>
      </c>
      <c r="C67" s="423" t="s">
        <v>331</v>
      </c>
      <c r="D67" s="412">
        <v>100</v>
      </c>
      <c r="E67" s="401">
        <f t="shared" si="6"/>
        <v>56.075627882847833</v>
      </c>
      <c r="F67" s="400">
        <v>5.05</v>
      </c>
      <c r="G67" s="413">
        <f t="shared" si="4"/>
        <v>283.18192080838156</v>
      </c>
    </row>
    <row r="68" spans="1:7" ht="15" x14ac:dyDescent="0.25">
      <c r="A68" s="398">
        <f t="shared" si="5"/>
        <v>50</v>
      </c>
      <c r="B68" s="410">
        <f>'[1]Под 6'!A48</f>
        <v>43</v>
      </c>
      <c r="C68" s="419" t="s">
        <v>332</v>
      </c>
      <c r="D68" s="412">
        <v>78.400000000000006</v>
      </c>
      <c r="E68" s="401">
        <f t="shared" si="6"/>
        <v>43.963292260152706</v>
      </c>
      <c r="F68" s="400">
        <v>5.05</v>
      </c>
      <c r="G68" s="413">
        <f t="shared" si="4"/>
        <v>222.01462591377117</v>
      </c>
    </row>
    <row r="69" spans="1:7" ht="15" x14ac:dyDescent="0.25">
      <c r="A69" s="398">
        <f t="shared" si="5"/>
        <v>51</v>
      </c>
      <c r="B69" s="410">
        <f>'[1]Под 6'!A49</f>
        <v>44</v>
      </c>
      <c r="C69" s="417" t="s">
        <v>333</v>
      </c>
      <c r="D69" s="412">
        <v>117.8</v>
      </c>
      <c r="E69" s="401">
        <f t="shared" si="6"/>
        <v>66.057089645994736</v>
      </c>
      <c r="F69" s="400">
        <v>5.05</v>
      </c>
      <c r="G69" s="413">
        <f t="shared" si="4"/>
        <v>333.58830271227339</v>
      </c>
    </row>
    <row r="70" spans="1:7" ht="15" x14ac:dyDescent="0.25">
      <c r="A70" s="398">
        <f t="shared" si="5"/>
        <v>52</v>
      </c>
      <c r="B70" s="410">
        <f>'[1]Под 6'!A50</f>
        <v>45</v>
      </c>
      <c r="C70" s="419" t="s">
        <v>334</v>
      </c>
      <c r="D70" s="412">
        <f>85.5</f>
        <v>85.5</v>
      </c>
      <c r="E70" s="401">
        <f t="shared" si="6"/>
        <v>47.9446618398349</v>
      </c>
      <c r="F70" s="400">
        <v>5.05</v>
      </c>
      <c r="G70" s="413">
        <f t="shared" si="4"/>
        <v>242.12054229116623</v>
      </c>
    </row>
    <row r="71" spans="1:7" ht="15" x14ac:dyDescent="0.25">
      <c r="A71" s="398">
        <f t="shared" si="5"/>
        <v>53</v>
      </c>
      <c r="B71" s="410" t="str">
        <f>'[1]Под 6'!A51</f>
        <v>Л/ 46</v>
      </c>
      <c r="C71" s="417" t="s">
        <v>335</v>
      </c>
      <c r="D71" s="412">
        <v>84.4</v>
      </c>
      <c r="E71" s="401">
        <f t="shared" si="6"/>
        <v>47.327829933123574</v>
      </c>
      <c r="F71" s="400">
        <v>5.05</v>
      </c>
      <c r="G71" s="413">
        <f t="shared" si="4"/>
        <v>239.00554116227403</v>
      </c>
    </row>
    <row r="72" spans="1:7" ht="15" x14ac:dyDescent="0.25">
      <c r="A72" s="398">
        <f t="shared" si="5"/>
        <v>54</v>
      </c>
      <c r="B72" s="410">
        <f>'[1]Под 6'!A52</f>
        <v>47</v>
      </c>
      <c r="C72" s="417" t="s">
        <v>336</v>
      </c>
      <c r="D72" s="412">
        <v>45.5</v>
      </c>
      <c r="E72" s="401">
        <f t="shared" si="6"/>
        <v>25.514410686695765</v>
      </c>
      <c r="F72" s="400">
        <v>5.05</v>
      </c>
      <c r="G72" s="413">
        <f t="shared" si="4"/>
        <v>128.84777396781359</v>
      </c>
    </row>
    <row r="73" spans="1:7" ht="15" x14ac:dyDescent="0.25">
      <c r="A73" s="398">
        <f t="shared" si="5"/>
        <v>55</v>
      </c>
      <c r="B73" s="410">
        <f>'[1]Под 6'!A53</f>
        <v>48</v>
      </c>
      <c r="C73" s="417" t="s">
        <v>337</v>
      </c>
      <c r="D73" s="412">
        <v>45.7</v>
      </c>
      <c r="E73" s="401">
        <f t="shared" si="6"/>
        <v>25.626561942461461</v>
      </c>
      <c r="F73" s="400">
        <v>5.05</v>
      </c>
      <c r="G73" s="413">
        <f t="shared" si="4"/>
        <v>129.41413780943037</v>
      </c>
    </row>
    <row r="74" spans="1:7" ht="15" x14ac:dyDescent="0.25">
      <c r="A74" s="398">
        <f t="shared" si="5"/>
        <v>56</v>
      </c>
      <c r="B74" s="410">
        <f>'[1]Под 6'!A54</f>
        <v>49</v>
      </c>
      <c r="C74" s="424" t="s">
        <v>338</v>
      </c>
      <c r="D74" s="412">
        <v>107.4</v>
      </c>
      <c r="E74" s="401">
        <f t="shared" si="6"/>
        <v>60.225224346178578</v>
      </c>
      <c r="F74" s="400">
        <v>5.05</v>
      </c>
      <c r="G74" s="413">
        <f t="shared" si="4"/>
        <v>304.13738294820183</v>
      </c>
    </row>
    <row r="75" spans="1:7" ht="15" x14ac:dyDescent="0.25">
      <c r="A75" s="398">
        <f t="shared" si="5"/>
        <v>57</v>
      </c>
      <c r="B75" s="410">
        <f>'[1]Под 6'!A55</f>
        <v>50</v>
      </c>
      <c r="C75" s="411" t="s">
        <v>339</v>
      </c>
      <c r="D75" s="412">
        <v>57.6</v>
      </c>
      <c r="E75" s="401">
        <f t="shared" si="6"/>
        <v>32.299561660520354</v>
      </c>
      <c r="F75" s="400">
        <v>5.05</v>
      </c>
      <c r="G75" s="413">
        <f t="shared" si="4"/>
        <v>163.11278638562777</v>
      </c>
    </row>
    <row r="76" spans="1:7" ht="15" x14ac:dyDescent="0.25">
      <c r="A76" s="425">
        <f t="shared" si="5"/>
        <v>58</v>
      </c>
      <c r="B76" s="410" t="str">
        <f>'[1]Под 6'!A61</f>
        <v>П/ 51</v>
      </c>
      <c r="C76" s="416" t="s">
        <v>340</v>
      </c>
      <c r="D76" s="412">
        <v>101</v>
      </c>
      <c r="E76" s="401">
        <f t="shared" si="6"/>
        <v>56.636384161676311</v>
      </c>
      <c r="F76" s="400">
        <v>5.05</v>
      </c>
      <c r="G76" s="413">
        <f t="shared" si="4"/>
        <v>286.01374001646536</v>
      </c>
    </row>
    <row r="77" spans="1:7" ht="15" x14ac:dyDescent="0.25">
      <c r="A77" s="425">
        <f t="shared" si="5"/>
        <v>59</v>
      </c>
      <c r="B77" s="410" t="str">
        <f>'[1]Под 6'!A62</f>
        <v>52</v>
      </c>
      <c r="C77" s="416" t="s">
        <v>341</v>
      </c>
      <c r="D77" s="412">
        <v>78.7</v>
      </c>
      <c r="E77" s="401">
        <f t="shared" si="6"/>
        <v>44.131519143801242</v>
      </c>
      <c r="F77" s="400">
        <v>5.05</v>
      </c>
      <c r="G77" s="413">
        <f t="shared" si="4"/>
        <v>222.86417167619626</v>
      </c>
    </row>
    <row r="78" spans="1:7" ht="15" x14ac:dyDescent="0.25">
      <c r="A78" s="425">
        <f t="shared" si="5"/>
        <v>60</v>
      </c>
      <c r="B78" s="410" t="str">
        <f>'[1]Под 6'!A63</f>
        <v>53</v>
      </c>
      <c r="C78" s="416" t="s">
        <v>342</v>
      </c>
      <c r="D78" s="412">
        <v>117.1</v>
      </c>
      <c r="E78" s="401">
        <f t="shared" si="6"/>
        <v>65.664560250814816</v>
      </c>
      <c r="F78" s="400">
        <v>5.05</v>
      </c>
      <c r="G78" s="413">
        <f t="shared" si="4"/>
        <v>331.60602926661483</v>
      </c>
    </row>
    <row r="79" spans="1:7" ht="15" x14ac:dyDescent="0.25">
      <c r="A79" s="425">
        <f t="shared" si="5"/>
        <v>61</v>
      </c>
      <c r="B79" s="410" t="str">
        <f>'[1]Под 6'!A64</f>
        <v>54</v>
      </c>
      <c r="C79" s="416" t="s">
        <v>343</v>
      </c>
      <c r="D79" s="412">
        <v>86.1</v>
      </c>
      <c r="E79" s="401">
        <f t="shared" si="6"/>
        <v>48.281115607131987</v>
      </c>
      <c r="F79" s="400">
        <v>5.05</v>
      </c>
      <c r="G79" s="413">
        <f t="shared" si="4"/>
        <v>243.81963381601653</v>
      </c>
    </row>
    <row r="80" spans="1:7" ht="15" x14ac:dyDescent="0.25">
      <c r="A80" s="425">
        <f t="shared" si="5"/>
        <v>62</v>
      </c>
      <c r="B80" s="410" t="str">
        <f>'[1]Под 6'!A65</f>
        <v>Л/ 55</v>
      </c>
      <c r="C80" s="417" t="s">
        <v>344</v>
      </c>
      <c r="D80" s="412">
        <v>83.5</v>
      </c>
      <c r="E80" s="401">
        <f t="shared" si="6"/>
        <v>46.823149282177944</v>
      </c>
      <c r="F80" s="400">
        <v>5.05</v>
      </c>
      <c r="G80" s="413">
        <f t="shared" si="4"/>
        <v>236.4569038749986</v>
      </c>
    </row>
    <row r="81" spans="1:7" ht="15" x14ac:dyDescent="0.25">
      <c r="A81" s="425">
        <f t="shared" si="5"/>
        <v>63</v>
      </c>
      <c r="B81" s="410" t="str">
        <f>'[1]Под 6'!A66</f>
        <v>56</v>
      </c>
      <c r="C81" s="417" t="s">
        <v>345</v>
      </c>
      <c r="D81" s="412">
        <v>45.6</v>
      </c>
      <c r="E81" s="401">
        <f t="shared" si="6"/>
        <v>25.570486314578613</v>
      </c>
      <c r="F81" s="400">
        <v>5.05</v>
      </c>
      <c r="G81" s="413">
        <f t="shared" si="4"/>
        <v>129.130955888622</v>
      </c>
    </row>
    <row r="82" spans="1:7" ht="15" x14ac:dyDescent="0.25">
      <c r="A82" s="425">
        <f t="shared" si="5"/>
        <v>64</v>
      </c>
      <c r="B82" s="410" t="str">
        <f>'[1]Под 6'!A67</f>
        <v>57</v>
      </c>
      <c r="C82" s="417" t="s">
        <v>346</v>
      </c>
      <c r="D82" s="412">
        <v>45.3</v>
      </c>
      <c r="E82" s="401">
        <f t="shared" si="6"/>
        <v>25.402259430930066</v>
      </c>
      <c r="F82" s="400">
        <v>5.05</v>
      </c>
      <c r="G82" s="413">
        <f t="shared" si="4"/>
        <v>128.28141012619682</v>
      </c>
    </row>
    <row r="83" spans="1:7" ht="15" x14ac:dyDescent="0.25">
      <c r="A83" s="425">
        <f t="shared" si="5"/>
        <v>65</v>
      </c>
      <c r="B83" s="410" t="str">
        <f>'[1]Под 6'!A68</f>
        <v>58</v>
      </c>
      <c r="C83" s="417" t="s">
        <v>347</v>
      </c>
      <c r="D83" s="412">
        <v>107</v>
      </c>
      <c r="E83" s="401">
        <f t="shared" si="6"/>
        <v>60.00092183464718</v>
      </c>
      <c r="F83" s="400">
        <v>5.05</v>
      </c>
      <c r="G83" s="413">
        <f t="shared" si="4"/>
        <v>303.00465526496822</v>
      </c>
    </row>
    <row r="84" spans="1:7" ht="15" x14ac:dyDescent="0.25">
      <c r="A84" s="425">
        <f t="shared" si="5"/>
        <v>66</v>
      </c>
      <c r="B84" s="410" t="str">
        <f>'[1]Под 6'!A69</f>
        <v>59</v>
      </c>
      <c r="C84" s="417" t="s">
        <v>348</v>
      </c>
      <c r="D84" s="412">
        <v>59.3</v>
      </c>
      <c r="E84" s="401">
        <f t="shared" si="6"/>
        <v>33.252847334528759</v>
      </c>
      <c r="F84" s="400">
        <v>5.05</v>
      </c>
      <c r="G84" s="413">
        <f t="shared" si="4"/>
        <v>167.92687903937022</v>
      </c>
    </row>
    <row r="85" spans="1:7" ht="17.25" customHeight="1" x14ac:dyDescent="0.25">
      <c r="A85" s="425">
        <f t="shared" si="5"/>
        <v>67</v>
      </c>
      <c r="B85" s="410" t="str">
        <f>'[1]Под 6'!A70</f>
        <v>П/60</v>
      </c>
      <c r="C85" s="426" t="s">
        <v>349</v>
      </c>
      <c r="D85" s="412">
        <v>99.9</v>
      </c>
      <c r="E85" s="401">
        <f t="shared" si="6"/>
        <v>56.019552254964985</v>
      </c>
      <c r="F85" s="400">
        <v>5.05</v>
      </c>
      <c r="G85" s="413">
        <f t="shared" si="4"/>
        <v>282.89873888757319</v>
      </c>
    </row>
    <row r="86" spans="1:7" ht="15" x14ac:dyDescent="0.25">
      <c r="A86" s="425">
        <f t="shared" si="5"/>
        <v>68</v>
      </c>
      <c r="B86" s="410" t="str">
        <f>'[1]Под 6'!A71</f>
        <v>61</v>
      </c>
      <c r="C86" s="427" t="s">
        <v>350</v>
      </c>
      <c r="D86" s="412">
        <v>79</v>
      </c>
      <c r="E86" s="401">
        <f t="shared" si="6"/>
        <v>44.299746027449785</v>
      </c>
      <c r="F86" s="400">
        <v>5.05</v>
      </c>
      <c r="G86" s="413">
        <f t="shared" si="4"/>
        <v>223.71371743862142</v>
      </c>
    </row>
    <row r="87" spans="1:7" ht="15" x14ac:dyDescent="0.25">
      <c r="A87" s="425">
        <f t="shared" si="5"/>
        <v>69</v>
      </c>
      <c r="B87" s="410" t="str">
        <f>'[1]Под 6'!A72</f>
        <v>62</v>
      </c>
      <c r="C87" s="416" t="s">
        <v>351</v>
      </c>
      <c r="D87" s="412">
        <v>117.9</v>
      </c>
      <c r="E87" s="401">
        <f t="shared" si="6"/>
        <v>66.113165273877598</v>
      </c>
      <c r="F87" s="400">
        <v>5.05</v>
      </c>
      <c r="G87" s="413">
        <f t="shared" si="4"/>
        <v>333.87148463308188</v>
      </c>
    </row>
    <row r="88" spans="1:7" ht="15" x14ac:dyDescent="0.25">
      <c r="A88" s="425">
        <f t="shared" si="5"/>
        <v>70</v>
      </c>
      <c r="B88" s="410" t="str">
        <f>'[1]Под 6'!A73</f>
        <v>63</v>
      </c>
      <c r="C88" s="427" t="s">
        <v>352</v>
      </c>
      <c r="D88" s="412">
        <v>84</v>
      </c>
      <c r="E88" s="401">
        <f t="shared" si="6"/>
        <v>47.103527421592176</v>
      </c>
      <c r="F88" s="400">
        <v>5.05</v>
      </c>
      <c r="G88" s="413">
        <f t="shared" si="4"/>
        <v>237.87281347904047</v>
      </c>
    </row>
    <row r="89" spans="1:7" ht="15" x14ac:dyDescent="0.25">
      <c r="A89" s="425">
        <f t="shared" si="5"/>
        <v>71</v>
      </c>
      <c r="B89" s="410" t="str">
        <f>'[1]Под 6'!A74</f>
        <v>Л/ 64</v>
      </c>
      <c r="C89" s="416" t="s">
        <v>353</v>
      </c>
      <c r="D89" s="412">
        <v>82.7</v>
      </c>
      <c r="E89" s="401">
        <f t="shared" si="6"/>
        <v>46.374544259115154</v>
      </c>
      <c r="F89" s="400">
        <v>5.05</v>
      </c>
      <c r="G89" s="413">
        <f t="shared" si="4"/>
        <v>234.19144850853152</v>
      </c>
    </row>
    <row r="90" spans="1:7" ht="15" x14ac:dyDescent="0.25">
      <c r="A90" s="425">
        <f t="shared" si="5"/>
        <v>72</v>
      </c>
      <c r="B90" s="410" t="str">
        <f>'[1]Под 6'!A75</f>
        <v>65</v>
      </c>
      <c r="C90" s="417" t="s">
        <v>354</v>
      </c>
      <c r="D90" s="412">
        <v>44.8</v>
      </c>
      <c r="E90" s="401">
        <f t="shared" ref="E90:E121" si="7">$E$4*D90/$A$5</f>
        <v>25.121881291515823</v>
      </c>
      <c r="F90" s="400">
        <v>5.05</v>
      </c>
      <c r="G90" s="413">
        <f t="shared" si="4"/>
        <v>126.8655005221549</v>
      </c>
    </row>
    <row r="91" spans="1:7" ht="15" x14ac:dyDescent="0.25">
      <c r="A91" s="425">
        <f t="shared" si="5"/>
        <v>73</v>
      </c>
      <c r="B91" s="410" t="str">
        <f>'[1]Под 6'!A76</f>
        <v>66</v>
      </c>
      <c r="C91" s="416" t="s">
        <v>355</v>
      </c>
      <c r="D91" s="412">
        <v>45.3</v>
      </c>
      <c r="E91" s="401">
        <f t="shared" si="7"/>
        <v>25.402259430930066</v>
      </c>
      <c r="F91" s="400">
        <v>5.05</v>
      </c>
      <c r="G91" s="413">
        <f t="shared" ref="G91:G154" si="8">E91*F91</f>
        <v>128.28141012619682</v>
      </c>
    </row>
    <row r="92" spans="1:7" ht="15" x14ac:dyDescent="0.25">
      <c r="A92" s="425">
        <f t="shared" si="5"/>
        <v>74</v>
      </c>
      <c r="B92" s="410" t="str">
        <f>'[1]Под 6'!A77</f>
        <v>67</v>
      </c>
      <c r="C92" s="417" t="s">
        <v>356</v>
      </c>
      <c r="D92" s="412">
        <v>108.1</v>
      </c>
      <c r="E92" s="401">
        <f t="shared" si="7"/>
        <v>60.617753741358499</v>
      </c>
      <c r="F92" s="400">
        <v>5.05</v>
      </c>
      <c r="G92" s="413">
        <f t="shared" si="8"/>
        <v>306.1196563938604</v>
      </c>
    </row>
    <row r="93" spans="1:7" ht="15" x14ac:dyDescent="0.25">
      <c r="A93" s="425">
        <f t="shared" si="5"/>
        <v>75</v>
      </c>
      <c r="B93" s="410" t="str">
        <f>'[1]Под 6'!A78</f>
        <v>68</v>
      </c>
      <c r="C93" s="417" t="s">
        <v>357</v>
      </c>
      <c r="D93" s="412">
        <v>54.7</v>
      </c>
      <c r="E93" s="401">
        <f t="shared" si="7"/>
        <v>30.673368451917767</v>
      </c>
      <c r="F93" s="400">
        <v>5.05</v>
      </c>
      <c r="G93" s="413">
        <f t="shared" si="8"/>
        <v>154.90051068218472</v>
      </c>
    </row>
    <row r="94" spans="1:7" ht="15" x14ac:dyDescent="0.25">
      <c r="A94" s="425">
        <f t="shared" ref="A94:A157" si="9">A93+1</f>
        <v>76</v>
      </c>
      <c r="B94" s="410" t="str">
        <f>'[1]Под 6'!A79</f>
        <v>П/69</v>
      </c>
      <c r="C94" s="417" t="s">
        <v>358</v>
      </c>
      <c r="D94" s="412">
        <v>100.3</v>
      </c>
      <c r="E94" s="401">
        <f t="shared" si="7"/>
        <v>56.243854766496376</v>
      </c>
      <c r="F94" s="400">
        <v>5.05</v>
      </c>
      <c r="G94" s="413">
        <f t="shared" si="8"/>
        <v>284.03146657080669</v>
      </c>
    </row>
    <row r="95" spans="1:7" ht="15" x14ac:dyDescent="0.25">
      <c r="A95" s="425">
        <f t="shared" si="9"/>
        <v>77</v>
      </c>
      <c r="B95" s="410" t="str">
        <f>'[1]Под 6'!A80</f>
        <v>70</v>
      </c>
      <c r="C95" s="417" t="s">
        <v>359</v>
      </c>
      <c r="D95" s="412">
        <v>79.599999999999994</v>
      </c>
      <c r="E95" s="401">
        <f t="shared" si="7"/>
        <v>44.636199794746872</v>
      </c>
      <c r="F95" s="400">
        <v>5.05</v>
      </c>
      <c r="G95" s="413">
        <f t="shared" si="8"/>
        <v>225.41280896347169</v>
      </c>
    </row>
    <row r="96" spans="1:7" ht="15" x14ac:dyDescent="0.25">
      <c r="A96" s="425">
        <f t="shared" si="9"/>
        <v>78</v>
      </c>
      <c r="B96" s="410" t="str">
        <f>'[1]Под 6'!A81</f>
        <v>71</v>
      </c>
      <c r="C96" s="419" t="s">
        <v>360</v>
      </c>
      <c r="D96" s="412">
        <v>203.8</v>
      </c>
      <c r="E96" s="401">
        <f t="shared" si="7"/>
        <v>114.28212962524388</v>
      </c>
      <c r="F96" s="400">
        <v>5.05</v>
      </c>
      <c r="G96" s="413">
        <f t="shared" si="8"/>
        <v>577.12475460748158</v>
      </c>
    </row>
    <row r="97" spans="1:7" ht="15" x14ac:dyDescent="0.25">
      <c r="A97" s="425">
        <f t="shared" si="9"/>
        <v>79</v>
      </c>
      <c r="B97" s="410" t="str">
        <f>'[1]Под 6'!A82</f>
        <v>Л/72</v>
      </c>
      <c r="C97" s="417" t="s">
        <v>361</v>
      </c>
      <c r="D97" s="412">
        <v>82.4</v>
      </c>
      <c r="E97" s="401">
        <f t="shared" si="7"/>
        <v>46.206317375466618</v>
      </c>
      <c r="F97" s="400">
        <v>5.05</v>
      </c>
      <c r="G97" s="413">
        <f t="shared" si="8"/>
        <v>233.3419027461064</v>
      </c>
    </row>
    <row r="98" spans="1:7" ht="15" x14ac:dyDescent="0.25">
      <c r="A98" s="425">
        <f t="shared" si="9"/>
        <v>80</v>
      </c>
      <c r="B98" s="410" t="str">
        <f>'[1]Под 6'!A83</f>
        <v>73</v>
      </c>
      <c r="C98" s="417" t="s">
        <v>362</v>
      </c>
      <c r="D98" s="412">
        <v>44.3</v>
      </c>
      <c r="E98" s="401">
        <f t="shared" si="7"/>
        <v>24.841503152101588</v>
      </c>
      <c r="F98" s="400">
        <v>5.05</v>
      </c>
      <c r="G98" s="413">
        <f t="shared" si="8"/>
        <v>125.44959091811302</v>
      </c>
    </row>
    <row r="99" spans="1:7" ht="15" x14ac:dyDescent="0.25">
      <c r="A99" s="425">
        <f t="shared" si="9"/>
        <v>81</v>
      </c>
      <c r="B99" s="410" t="str">
        <f>'[1]Под 6'!A84</f>
        <v>74</v>
      </c>
      <c r="C99" s="417" t="s">
        <v>363</v>
      </c>
      <c r="D99" s="412">
        <v>45.9</v>
      </c>
      <c r="E99" s="401">
        <f t="shared" si="7"/>
        <v>25.738713198227156</v>
      </c>
      <c r="F99" s="400">
        <v>5.05</v>
      </c>
      <c r="G99" s="413">
        <f t="shared" si="8"/>
        <v>129.98050165104712</v>
      </c>
    </row>
    <row r="100" spans="1:7" ht="15" x14ac:dyDescent="0.25">
      <c r="A100" s="425">
        <f t="shared" si="9"/>
        <v>82</v>
      </c>
      <c r="B100" s="410" t="str">
        <f>'[1]Под 6'!A85</f>
        <v>75</v>
      </c>
      <c r="C100" s="417" t="s">
        <v>364</v>
      </c>
      <c r="D100" s="412">
        <v>108.8</v>
      </c>
      <c r="E100" s="401">
        <f t="shared" si="7"/>
        <v>61.010283136538433</v>
      </c>
      <c r="F100" s="400">
        <v>5.05</v>
      </c>
      <c r="G100" s="413">
        <f t="shared" si="8"/>
        <v>308.10192983951907</v>
      </c>
    </row>
    <row r="101" spans="1:7" ht="15" x14ac:dyDescent="0.25">
      <c r="A101" s="425">
        <f t="shared" si="9"/>
        <v>83</v>
      </c>
      <c r="B101" s="410" t="str">
        <f>'[1]Под 6'!A86</f>
        <v>76</v>
      </c>
      <c r="C101" s="417" t="s">
        <v>365</v>
      </c>
      <c r="D101" s="412">
        <v>54.9</v>
      </c>
      <c r="E101" s="401">
        <f t="shared" si="7"/>
        <v>30.785519707683459</v>
      </c>
      <c r="F101" s="400">
        <v>5.05</v>
      </c>
      <c r="G101" s="413">
        <f t="shared" si="8"/>
        <v>155.46687452380147</v>
      </c>
    </row>
    <row r="102" spans="1:7" ht="15" x14ac:dyDescent="0.25">
      <c r="A102" s="425">
        <f t="shared" si="9"/>
        <v>84</v>
      </c>
      <c r="B102" s="410" t="str">
        <f>'[1]Под 6'!A87</f>
        <v>П/ 77</v>
      </c>
      <c r="C102" s="417" t="s">
        <v>366</v>
      </c>
      <c r="D102" s="412">
        <v>100.4</v>
      </c>
      <c r="E102" s="401">
        <f t="shared" si="7"/>
        <v>56.299930394379224</v>
      </c>
      <c r="F102" s="400">
        <v>5.05</v>
      </c>
      <c r="G102" s="413">
        <f t="shared" si="8"/>
        <v>284.31464849161506</v>
      </c>
    </row>
    <row r="103" spans="1:7" ht="15" x14ac:dyDescent="0.25">
      <c r="A103" s="425">
        <f t="shared" si="9"/>
        <v>85</v>
      </c>
      <c r="B103" s="410" t="str">
        <f>'[1]Под 6'!A88</f>
        <v>78</v>
      </c>
      <c r="C103" s="417" t="s">
        <v>367</v>
      </c>
      <c r="D103" s="412">
        <v>80.099999999999994</v>
      </c>
      <c r="E103" s="401">
        <f t="shared" si="7"/>
        <v>44.916577934161111</v>
      </c>
      <c r="F103" s="400">
        <v>5.05</v>
      </c>
      <c r="G103" s="413">
        <f t="shared" si="8"/>
        <v>226.82871856751359</v>
      </c>
    </row>
    <row r="104" spans="1:7" ht="15" x14ac:dyDescent="0.25">
      <c r="A104" s="425">
        <f t="shared" si="9"/>
        <v>86</v>
      </c>
      <c r="B104" s="410" t="str">
        <f>'[1]Под 6'!A89</f>
        <v>79</v>
      </c>
      <c r="C104" s="417" t="s">
        <v>368</v>
      </c>
      <c r="D104" s="412">
        <v>118.7</v>
      </c>
      <c r="E104" s="401">
        <f t="shared" si="7"/>
        <v>66.561770296940381</v>
      </c>
      <c r="F104" s="400">
        <v>5.05</v>
      </c>
      <c r="G104" s="413">
        <f t="shared" si="8"/>
        <v>336.13693999954893</v>
      </c>
    </row>
    <row r="105" spans="1:7" ht="15" x14ac:dyDescent="0.25">
      <c r="A105" s="425">
        <f t="shared" si="9"/>
        <v>87</v>
      </c>
      <c r="B105" s="410" t="str">
        <f>'[1]Под 6'!A90</f>
        <v>80</v>
      </c>
      <c r="C105" s="417" t="s">
        <v>369</v>
      </c>
      <c r="D105" s="412">
        <v>84.2</v>
      </c>
      <c r="E105" s="401">
        <f t="shared" si="7"/>
        <v>47.215678677357872</v>
      </c>
      <c r="F105" s="400">
        <v>5.05</v>
      </c>
      <c r="G105" s="413">
        <f t="shared" si="8"/>
        <v>238.43917732065725</v>
      </c>
    </row>
    <row r="106" spans="1:7" ht="15" x14ac:dyDescent="0.25">
      <c r="A106" s="425">
        <f t="shared" si="9"/>
        <v>88</v>
      </c>
      <c r="B106" s="410" t="str">
        <f>'[1]Под 6'!A91</f>
        <v>Л/ 81</v>
      </c>
      <c r="C106" s="427" t="s">
        <v>370</v>
      </c>
      <c r="D106" s="412">
        <v>84</v>
      </c>
      <c r="E106" s="401">
        <f t="shared" si="7"/>
        <v>47.103527421592176</v>
      </c>
      <c r="F106" s="400">
        <v>5.05</v>
      </c>
      <c r="G106" s="413">
        <f t="shared" si="8"/>
        <v>237.87281347904047</v>
      </c>
    </row>
    <row r="107" spans="1:7" ht="15" x14ac:dyDescent="0.25">
      <c r="A107" s="425">
        <f t="shared" si="9"/>
        <v>89</v>
      </c>
      <c r="B107" s="410" t="str">
        <f>'[1]Под 6'!A92</f>
        <v>82</v>
      </c>
      <c r="C107" s="427" t="s">
        <v>371</v>
      </c>
      <c r="D107" s="412">
        <v>43.5</v>
      </c>
      <c r="E107" s="401">
        <f t="shared" si="7"/>
        <v>24.392898129038805</v>
      </c>
      <c r="F107" s="400">
        <v>5.05</v>
      </c>
      <c r="G107" s="413">
        <f t="shared" si="8"/>
        <v>123.18413555164597</v>
      </c>
    </row>
    <row r="108" spans="1:7" ht="15" x14ac:dyDescent="0.25">
      <c r="A108" s="425">
        <f t="shared" si="9"/>
        <v>90</v>
      </c>
      <c r="B108" s="410" t="str">
        <f>'[1]Под 6'!A93</f>
        <v>83</v>
      </c>
      <c r="C108" s="415" t="s">
        <v>372</v>
      </c>
      <c r="D108" s="412">
        <v>45</v>
      </c>
      <c r="E108" s="401">
        <f t="shared" si="7"/>
        <v>25.234032547281522</v>
      </c>
      <c r="F108" s="400">
        <v>5.05</v>
      </c>
      <c r="G108" s="413">
        <f t="shared" si="8"/>
        <v>127.43186436377168</v>
      </c>
    </row>
    <row r="109" spans="1:7" ht="15" x14ac:dyDescent="0.25">
      <c r="A109" s="425">
        <f t="shared" si="9"/>
        <v>91</v>
      </c>
      <c r="B109" s="410" t="str">
        <f>'[1]Под 6'!A94</f>
        <v>84</v>
      </c>
      <c r="C109" s="427" t="s">
        <v>373</v>
      </c>
      <c r="D109" s="412">
        <v>107.2</v>
      </c>
      <c r="E109" s="401">
        <f t="shared" si="7"/>
        <v>60.113073090412882</v>
      </c>
      <c r="F109" s="400">
        <v>5.05</v>
      </c>
      <c r="G109" s="413">
        <f t="shared" si="8"/>
        <v>303.57101910658503</v>
      </c>
    </row>
    <row r="110" spans="1:7" ht="15" x14ac:dyDescent="0.25">
      <c r="A110" s="425">
        <f t="shared" si="9"/>
        <v>92</v>
      </c>
      <c r="B110" s="410" t="str">
        <f>'[1]Под 6'!A95</f>
        <v>85</v>
      </c>
      <c r="C110" s="427" t="s">
        <v>374</v>
      </c>
      <c r="D110" s="412">
        <v>54.7</v>
      </c>
      <c r="E110" s="401">
        <f t="shared" si="7"/>
        <v>30.673368451917767</v>
      </c>
      <c r="F110" s="400">
        <v>5.05</v>
      </c>
      <c r="G110" s="413">
        <f t="shared" si="8"/>
        <v>154.90051068218472</v>
      </c>
    </row>
    <row r="111" spans="1:7" ht="15" x14ac:dyDescent="0.25">
      <c r="A111" s="425">
        <f t="shared" si="9"/>
        <v>93</v>
      </c>
      <c r="B111" s="410" t="str">
        <f>'[1]Под 6'!A96</f>
        <v>П/ 86</v>
      </c>
      <c r="C111" s="417" t="s">
        <v>375</v>
      </c>
      <c r="D111" s="412">
        <v>100</v>
      </c>
      <c r="E111" s="401">
        <f t="shared" si="7"/>
        <v>56.075627882847833</v>
      </c>
      <c r="F111" s="400">
        <v>5.05</v>
      </c>
      <c r="G111" s="413">
        <f t="shared" si="8"/>
        <v>283.18192080838156</v>
      </c>
    </row>
    <row r="112" spans="1:7" ht="15" x14ac:dyDescent="0.25">
      <c r="A112" s="425">
        <f t="shared" si="9"/>
        <v>94</v>
      </c>
      <c r="B112" s="410" t="str">
        <f>'[1]Под 6'!A97</f>
        <v>87</v>
      </c>
      <c r="C112" s="428" t="s">
        <v>227</v>
      </c>
      <c r="D112" s="412">
        <v>80.2</v>
      </c>
      <c r="E112" s="401">
        <f t="shared" si="7"/>
        <v>44.972653562043966</v>
      </c>
      <c r="F112" s="400">
        <v>5.05</v>
      </c>
      <c r="G112" s="413">
        <f t="shared" si="8"/>
        <v>227.11190048832202</v>
      </c>
    </row>
    <row r="113" spans="1:7" ht="15" x14ac:dyDescent="0.25">
      <c r="A113" s="425">
        <f t="shared" si="9"/>
        <v>95</v>
      </c>
      <c r="B113" s="410" t="str">
        <f>'[1]Под 6'!A98</f>
        <v>88</v>
      </c>
      <c r="C113" s="428" t="s">
        <v>376</v>
      </c>
      <c r="D113" s="412">
        <v>117.3</v>
      </c>
      <c r="E113" s="401">
        <f t="shared" si="7"/>
        <v>65.776711506580497</v>
      </c>
      <c r="F113" s="400">
        <v>5.05</v>
      </c>
      <c r="G113" s="413">
        <f t="shared" si="8"/>
        <v>332.17239310823152</v>
      </c>
    </row>
    <row r="114" spans="1:7" ht="15" x14ac:dyDescent="0.25">
      <c r="A114" s="425">
        <f t="shared" si="9"/>
        <v>96</v>
      </c>
      <c r="B114" s="410" t="str">
        <f>'[1]Под 6'!A99</f>
        <v>89</v>
      </c>
      <c r="C114" s="427" t="s">
        <v>377</v>
      </c>
      <c r="D114" s="412">
        <f>84.9</f>
        <v>84.9</v>
      </c>
      <c r="E114" s="401">
        <f t="shared" si="7"/>
        <v>47.608208072537813</v>
      </c>
      <c r="F114" s="400">
        <v>5.05</v>
      </c>
      <c r="G114" s="413">
        <f t="shared" si="8"/>
        <v>240.42145076631596</v>
      </c>
    </row>
    <row r="115" spans="1:7" ht="15" x14ac:dyDescent="0.25">
      <c r="A115" s="425">
        <f t="shared" si="9"/>
        <v>97</v>
      </c>
      <c r="B115" s="410" t="str">
        <f>'[1]Под 6'!A100</f>
        <v>Л/ 90</v>
      </c>
      <c r="C115" s="427" t="s">
        <v>378</v>
      </c>
      <c r="D115" s="412">
        <v>82.7</v>
      </c>
      <c r="E115" s="401">
        <f t="shared" si="7"/>
        <v>46.374544259115154</v>
      </c>
      <c r="F115" s="400">
        <v>5.05</v>
      </c>
      <c r="G115" s="413">
        <f t="shared" si="8"/>
        <v>234.19144850853152</v>
      </c>
    </row>
    <row r="116" spans="1:7" ht="15" x14ac:dyDescent="0.25">
      <c r="A116" s="425">
        <f t="shared" si="9"/>
        <v>98</v>
      </c>
      <c r="B116" s="410" t="str">
        <f>'[1]Под 6'!A101</f>
        <v>91</v>
      </c>
      <c r="C116" s="427" t="s">
        <v>379</v>
      </c>
      <c r="D116" s="412">
        <v>44.8</v>
      </c>
      <c r="E116" s="401">
        <f t="shared" si="7"/>
        <v>25.121881291515823</v>
      </c>
      <c r="F116" s="400">
        <v>5.05</v>
      </c>
      <c r="G116" s="413">
        <f t="shared" si="8"/>
        <v>126.8655005221549</v>
      </c>
    </row>
    <row r="117" spans="1:7" ht="15" x14ac:dyDescent="0.25">
      <c r="A117" s="425">
        <f t="shared" si="9"/>
        <v>99</v>
      </c>
      <c r="B117" s="410" t="str">
        <f>'[1]Под 6'!A102</f>
        <v>92/92а</v>
      </c>
      <c r="C117" s="429" t="s">
        <v>380</v>
      </c>
      <c r="D117" s="412">
        <v>163.6</v>
      </c>
      <c r="E117" s="401">
        <f t="shared" si="7"/>
        <v>91.739727216339048</v>
      </c>
      <c r="F117" s="400">
        <v>5.05</v>
      </c>
      <c r="G117" s="413">
        <f t="shared" si="8"/>
        <v>463.28562244251219</v>
      </c>
    </row>
    <row r="118" spans="1:7" ht="15" x14ac:dyDescent="0.25">
      <c r="A118" s="425">
        <f t="shared" si="9"/>
        <v>100</v>
      </c>
      <c r="B118" s="410" t="str">
        <f>'[1]Под 6'!A103</f>
        <v>93</v>
      </c>
      <c r="C118" s="429" t="s">
        <v>381</v>
      </c>
      <c r="D118" s="412">
        <v>54.7</v>
      </c>
      <c r="E118" s="401">
        <f t="shared" si="7"/>
        <v>30.673368451917767</v>
      </c>
      <c r="F118" s="400">
        <v>5.05</v>
      </c>
      <c r="G118" s="413">
        <f t="shared" si="8"/>
        <v>154.90051068218472</v>
      </c>
    </row>
    <row r="119" spans="1:7" ht="15" x14ac:dyDescent="0.25">
      <c r="A119" s="425">
        <f t="shared" si="9"/>
        <v>101</v>
      </c>
      <c r="B119" s="410" t="str">
        <f>'[1]Под 6'!A104</f>
        <v>П/94</v>
      </c>
      <c r="C119" s="417" t="s">
        <v>382</v>
      </c>
      <c r="D119" s="412">
        <v>100.8</v>
      </c>
      <c r="E119" s="401">
        <f t="shared" si="7"/>
        <v>56.524232905910615</v>
      </c>
      <c r="F119" s="400">
        <v>5.05</v>
      </c>
      <c r="G119" s="413">
        <f t="shared" si="8"/>
        <v>285.44737617484861</v>
      </c>
    </row>
    <row r="120" spans="1:7" ht="15" x14ac:dyDescent="0.25">
      <c r="A120" s="425">
        <f t="shared" si="9"/>
        <v>102</v>
      </c>
      <c r="B120" s="410" t="str">
        <f>'[1]Под 6'!A105</f>
        <v>95</v>
      </c>
      <c r="C120" s="417" t="s">
        <v>383</v>
      </c>
      <c r="D120" s="412">
        <v>79.7</v>
      </c>
      <c r="E120" s="401">
        <f t="shared" si="7"/>
        <v>44.69227542262972</v>
      </c>
      <c r="F120" s="400">
        <v>5.05</v>
      </c>
      <c r="G120" s="413">
        <f t="shared" si="8"/>
        <v>225.69599088428006</v>
      </c>
    </row>
    <row r="121" spans="1:7" ht="15" x14ac:dyDescent="0.25">
      <c r="A121" s="425">
        <f t="shared" si="9"/>
        <v>103</v>
      </c>
      <c r="B121" s="410" t="str">
        <f>'[1]Под 6'!A106</f>
        <v>96</v>
      </c>
      <c r="C121" s="417" t="s">
        <v>262</v>
      </c>
      <c r="D121" s="412">
        <v>117.9</v>
      </c>
      <c r="E121" s="401">
        <f t="shared" si="7"/>
        <v>66.113165273877598</v>
      </c>
      <c r="F121" s="400">
        <v>5.05</v>
      </c>
      <c r="G121" s="413">
        <f t="shared" si="8"/>
        <v>333.87148463308188</v>
      </c>
    </row>
    <row r="122" spans="1:7" ht="15" x14ac:dyDescent="0.25">
      <c r="A122" s="425">
        <f t="shared" si="9"/>
        <v>104</v>
      </c>
      <c r="B122" s="410" t="str">
        <f>'[1]Под 6'!A107</f>
        <v>97</v>
      </c>
      <c r="C122" s="429" t="s">
        <v>384</v>
      </c>
      <c r="D122" s="412">
        <v>85</v>
      </c>
      <c r="E122" s="401">
        <f t="shared" ref="E122:E153" si="10">$E$4*D122/$A$5</f>
        <v>47.664283700420661</v>
      </c>
      <c r="F122" s="400">
        <v>5.05</v>
      </c>
      <c r="G122" s="413">
        <f t="shared" si="8"/>
        <v>240.70463268712433</v>
      </c>
    </row>
    <row r="123" spans="1:7" ht="15" x14ac:dyDescent="0.25">
      <c r="A123" s="425">
        <f t="shared" si="9"/>
        <v>105</v>
      </c>
      <c r="B123" s="410" t="str">
        <f>'[1]Под 6'!A108</f>
        <v>Л/ 98</v>
      </c>
      <c r="C123" s="417" t="s">
        <v>385</v>
      </c>
      <c r="D123" s="412">
        <v>82.7</v>
      </c>
      <c r="E123" s="401">
        <f t="shared" si="10"/>
        <v>46.374544259115154</v>
      </c>
      <c r="F123" s="400">
        <v>5.05</v>
      </c>
      <c r="G123" s="413">
        <f t="shared" si="8"/>
        <v>234.19144850853152</v>
      </c>
    </row>
    <row r="124" spans="1:7" ht="15" x14ac:dyDescent="0.25">
      <c r="A124" s="425">
        <f t="shared" si="9"/>
        <v>106</v>
      </c>
      <c r="B124" s="410" t="str">
        <f>'[1]Под 6'!A109</f>
        <v>99</v>
      </c>
      <c r="C124" s="427" t="s">
        <v>386</v>
      </c>
      <c r="D124" s="412">
        <v>44.6</v>
      </c>
      <c r="E124" s="401">
        <f t="shared" si="10"/>
        <v>25.009730035750131</v>
      </c>
      <c r="F124" s="400">
        <v>5.05</v>
      </c>
      <c r="G124" s="413">
        <f t="shared" si="8"/>
        <v>126.29913668053815</v>
      </c>
    </row>
    <row r="125" spans="1:7" ht="15" x14ac:dyDescent="0.25">
      <c r="A125" s="425">
        <f t="shared" si="9"/>
        <v>107</v>
      </c>
      <c r="B125" s="410" t="str">
        <f>'[1]Под 6'!A110</f>
        <v>100</v>
      </c>
      <c r="C125" s="430" t="s">
        <v>387</v>
      </c>
      <c r="D125" s="412">
        <v>46.5</v>
      </c>
      <c r="E125" s="401">
        <f t="shared" si="10"/>
        <v>26.07516696552424</v>
      </c>
      <c r="F125" s="400">
        <v>5.05</v>
      </c>
      <c r="G125" s="413">
        <f t="shared" si="8"/>
        <v>131.67959317589739</v>
      </c>
    </row>
    <row r="126" spans="1:7" ht="15" x14ac:dyDescent="0.25">
      <c r="A126" s="425">
        <f t="shared" si="9"/>
        <v>108</v>
      </c>
      <c r="B126" s="410" t="str">
        <f>'[1]Под 6'!A116</f>
        <v>101</v>
      </c>
      <c r="C126" s="398" t="s">
        <v>388</v>
      </c>
      <c r="D126" s="412">
        <f>107.8</f>
        <v>107.8</v>
      </c>
      <c r="E126" s="401">
        <f t="shared" si="10"/>
        <v>60.449526857709962</v>
      </c>
      <c r="F126" s="400">
        <v>5.05</v>
      </c>
      <c r="G126" s="413">
        <f t="shared" si="8"/>
        <v>305.27011063143527</v>
      </c>
    </row>
    <row r="127" spans="1:7" ht="15" x14ac:dyDescent="0.25">
      <c r="A127" s="425">
        <f t="shared" si="9"/>
        <v>109</v>
      </c>
      <c r="B127" s="410" t="str">
        <f>'[1]Под 6'!A117</f>
        <v>102</v>
      </c>
      <c r="C127" s="415" t="s">
        <v>389</v>
      </c>
      <c r="D127" s="412">
        <v>56.3</v>
      </c>
      <c r="E127" s="401">
        <f t="shared" si="10"/>
        <v>31.570578498043325</v>
      </c>
      <c r="F127" s="400">
        <v>5.05</v>
      </c>
      <c r="G127" s="413">
        <f t="shared" si="8"/>
        <v>159.43142141511879</v>
      </c>
    </row>
    <row r="128" spans="1:7" ht="15" x14ac:dyDescent="0.25">
      <c r="A128" s="425">
        <f t="shared" si="9"/>
        <v>110</v>
      </c>
      <c r="B128" s="410" t="str">
        <f>'[1]Под 6'!A118</f>
        <v>П/103</v>
      </c>
      <c r="C128" s="416" t="s">
        <v>390</v>
      </c>
      <c r="D128" s="412">
        <v>114.8</v>
      </c>
      <c r="E128" s="401">
        <f t="shared" si="10"/>
        <v>64.374820809509302</v>
      </c>
      <c r="F128" s="400">
        <v>5.05</v>
      </c>
      <c r="G128" s="413">
        <f t="shared" si="8"/>
        <v>325.09284508802199</v>
      </c>
    </row>
    <row r="129" spans="1:7" ht="15" x14ac:dyDescent="0.25">
      <c r="A129" s="425">
        <f t="shared" si="9"/>
        <v>111</v>
      </c>
      <c r="B129" s="410" t="str">
        <f>'[1]Под 6'!A119</f>
        <v>104</v>
      </c>
      <c r="C129" s="417" t="s">
        <v>391</v>
      </c>
      <c r="D129" s="412">
        <v>79.599999999999994</v>
      </c>
      <c r="E129" s="401">
        <f t="shared" si="10"/>
        <v>44.636199794746872</v>
      </c>
      <c r="F129" s="400">
        <v>5.05</v>
      </c>
      <c r="G129" s="413">
        <f t="shared" si="8"/>
        <v>225.41280896347169</v>
      </c>
    </row>
    <row r="130" spans="1:7" ht="15" x14ac:dyDescent="0.25">
      <c r="A130" s="425">
        <f t="shared" si="9"/>
        <v>112</v>
      </c>
      <c r="B130" s="410" t="str">
        <f>'[1]Под 6'!A120</f>
        <v>105</v>
      </c>
      <c r="C130" s="417" t="s">
        <v>392</v>
      </c>
      <c r="D130" s="412">
        <v>117.9</v>
      </c>
      <c r="E130" s="401">
        <f t="shared" si="10"/>
        <v>66.113165273877598</v>
      </c>
      <c r="F130" s="400">
        <v>5.05</v>
      </c>
      <c r="G130" s="413">
        <f t="shared" si="8"/>
        <v>333.87148463308188</v>
      </c>
    </row>
    <row r="131" spans="1:7" ht="15" x14ac:dyDescent="0.25">
      <c r="A131" s="425">
        <f t="shared" si="9"/>
        <v>113</v>
      </c>
      <c r="B131" s="410" t="str">
        <f>'[1]Под 6'!A121</f>
        <v>106</v>
      </c>
      <c r="C131" s="417" t="s">
        <v>393</v>
      </c>
      <c r="D131" s="412">
        <v>84.5</v>
      </c>
      <c r="E131" s="401">
        <f t="shared" si="10"/>
        <v>47.383905561006415</v>
      </c>
      <c r="F131" s="400">
        <v>5.05</v>
      </c>
      <c r="G131" s="413">
        <f t="shared" si="8"/>
        <v>239.28872308308237</v>
      </c>
    </row>
    <row r="132" spans="1:7" ht="15" x14ac:dyDescent="0.25">
      <c r="A132" s="425">
        <f t="shared" si="9"/>
        <v>114</v>
      </c>
      <c r="B132" s="410" t="str">
        <f>'[1]Под 6'!A122</f>
        <v>Л/107</v>
      </c>
      <c r="C132" s="424" t="s">
        <v>394</v>
      </c>
      <c r="D132" s="412">
        <v>82.1</v>
      </c>
      <c r="E132" s="401">
        <f t="shared" si="10"/>
        <v>46.038090491818068</v>
      </c>
      <c r="F132" s="400">
        <v>5.05</v>
      </c>
      <c r="G132" s="413">
        <f t="shared" si="8"/>
        <v>232.49235698368122</v>
      </c>
    </row>
    <row r="133" spans="1:7" ht="15" x14ac:dyDescent="0.25">
      <c r="A133" s="425">
        <f t="shared" si="9"/>
        <v>115</v>
      </c>
      <c r="B133" s="410" t="str">
        <f>'[1]Под 6'!A123</f>
        <v>108</v>
      </c>
      <c r="C133" s="417" t="s">
        <v>395</v>
      </c>
      <c r="D133" s="412">
        <v>44.3</v>
      </c>
      <c r="E133" s="401">
        <f t="shared" si="10"/>
        <v>24.841503152101588</v>
      </c>
      <c r="F133" s="400">
        <v>5.05</v>
      </c>
      <c r="G133" s="413">
        <f t="shared" si="8"/>
        <v>125.44959091811302</v>
      </c>
    </row>
    <row r="134" spans="1:7" ht="15" x14ac:dyDescent="0.25">
      <c r="A134" s="425">
        <f t="shared" si="9"/>
        <v>116</v>
      </c>
      <c r="B134" s="410" t="str">
        <f>'[1]Под 6'!A124</f>
        <v xml:space="preserve">109                          </v>
      </c>
      <c r="C134" s="416" t="s">
        <v>396</v>
      </c>
      <c r="D134" s="412">
        <v>45.3</v>
      </c>
      <c r="E134" s="401">
        <f t="shared" si="10"/>
        <v>25.402259430930066</v>
      </c>
      <c r="F134" s="400">
        <v>5.05</v>
      </c>
      <c r="G134" s="413">
        <f t="shared" si="8"/>
        <v>128.28141012619682</v>
      </c>
    </row>
    <row r="135" spans="1:7" ht="15" x14ac:dyDescent="0.25">
      <c r="A135" s="425">
        <f t="shared" si="9"/>
        <v>117</v>
      </c>
      <c r="B135" s="410" t="str">
        <f>'[1]Под 6'!A125</f>
        <v>110</v>
      </c>
      <c r="C135" s="416" t="s">
        <v>397</v>
      </c>
      <c r="D135" s="412">
        <v>106</v>
      </c>
      <c r="E135" s="401">
        <f t="shared" si="10"/>
        <v>59.440165555818702</v>
      </c>
      <c r="F135" s="400">
        <v>5.05</v>
      </c>
      <c r="G135" s="413">
        <f t="shared" si="8"/>
        <v>300.17283605688442</v>
      </c>
    </row>
    <row r="136" spans="1:7" ht="15" x14ac:dyDescent="0.25">
      <c r="A136" s="425">
        <f t="shared" si="9"/>
        <v>118</v>
      </c>
      <c r="B136" s="410" t="str">
        <f>'[1]Под 6'!A126</f>
        <v>111</v>
      </c>
      <c r="C136" s="417" t="s">
        <v>398</v>
      </c>
      <c r="D136" s="412">
        <v>55.6</v>
      </c>
      <c r="E136" s="401">
        <f t="shared" si="10"/>
        <v>31.178049102863394</v>
      </c>
      <c r="F136" s="400">
        <v>5.05</v>
      </c>
      <c r="G136" s="413">
        <f t="shared" si="8"/>
        <v>157.44914796946014</v>
      </c>
    </row>
    <row r="137" spans="1:7" ht="15" x14ac:dyDescent="0.25">
      <c r="A137" s="425">
        <f t="shared" si="9"/>
        <v>119</v>
      </c>
      <c r="B137" s="410" t="str">
        <f>'[1]Под 6'!A127</f>
        <v>П/112</v>
      </c>
      <c r="C137" s="417" t="s">
        <v>399</v>
      </c>
      <c r="D137" s="412">
        <v>100.4</v>
      </c>
      <c r="E137" s="401">
        <f t="shared" si="10"/>
        <v>56.299930394379224</v>
      </c>
      <c r="F137" s="400">
        <v>5.05</v>
      </c>
      <c r="G137" s="413">
        <f t="shared" si="8"/>
        <v>284.31464849161506</v>
      </c>
    </row>
    <row r="138" spans="1:7" ht="15" x14ac:dyDescent="0.25">
      <c r="A138" s="425">
        <f t="shared" si="9"/>
        <v>120</v>
      </c>
      <c r="B138" s="410" t="str">
        <f>'[1]Под 6'!A128</f>
        <v>113</v>
      </c>
      <c r="C138" s="417" t="s">
        <v>400</v>
      </c>
      <c r="D138" s="412">
        <v>79.5</v>
      </c>
      <c r="E138" s="401">
        <f t="shared" si="10"/>
        <v>44.580124166864024</v>
      </c>
      <c r="F138" s="400">
        <v>5.05</v>
      </c>
      <c r="G138" s="413">
        <f t="shared" si="8"/>
        <v>225.12962704266332</v>
      </c>
    </row>
    <row r="139" spans="1:7" ht="15" x14ac:dyDescent="0.25">
      <c r="A139" s="425">
        <f t="shared" si="9"/>
        <v>121</v>
      </c>
      <c r="B139" s="410" t="str">
        <f>'[1]Под 6'!A129</f>
        <v>114</v>
      </c>
      <c r="C139" s="398" t="s">
        <v>401</v>
      </c>
      <c r="D139" s="412">
        <v>115.8</v>
      </c>
      <c r="E139" s="401">
        <f t="shared" si="10"/>
        <v>64.93557708833778</v>
      </c>
      <c r="F139" s="400">
        <v>5.05</v>
      </c>
      <c r="G139" s="413">
        <f t="shared" si="8"/>
        <v>327.92466429610579</v>
      </c>
    </row>
    <row r="140" spans="1:7" ht="15" x14ac:dyDescent="0.25">
      <c r="A140" s="425">
        <f t="shared" si="9"/>
        <v>122</v>
      </c>
      <c r="B140" s="410" t="str">
        <f>'[1]Под 6'!A130</f>
        <v>115</v>
      </c>
      <c r="C140" s="398" t="s">
        <v>402</v>
      </c>
      <c r="D140" s="412">
        <v>84.1</v>
      </c>
      <c r="E140" s="401">
        <f t="shared" si="10"/>
        <v>47.159603049475024</v>
      </c>
      <c r="F140" s="400">
        <v>5.05</v>
      </c>
      <c r="G140" s="413">
        <f t="shared" si="8"/>
        <v>238.15599539984885</v>
      </c>
    </row>
    <row r="141" spans="1:7" ht="15" x14ac:dyDescent="0.25">
      <c r="A141" s="425">
        <f t="shared" si="9"/>
        <v>123</v>
      </c>
      <c r="B141" s="410" t="str">
        <f>'[1]Под 6'!A131</f>
        <v>Л/116</v>
      </c>
      <c r="C141" s="398" t="s">
        <v>403</v>
      </c>
      <c r="D141" s="412">
        <v>82.5</v>
      </c>
      <c r="E141" s="401">
        <f t="shared" si="10"/>
        <v>46.262393003349459</v>
      </c>
      <c r="F141" s="400">
        <v>5.05</v>
      </c>
      <c r="G141" s="413">
        <f t="shared" si="8"/>
        <v>233.62508466691474</v>
      </c>
    </row>
    <row r="142" spans="1:7" ht="15" x14ac:dyDescent="0.25">
      <c r="A142" s="425">
        <f t="shared" si="9"/>
        <v>124</v>
      </c>
      <c r="B142" s="410" t="str">
        <f>'[1]Под 6'!A132</f>
        <v>117</v>
      </c>
      <c r="C142" s="398" t="s">
        <v>404</v>
      </c>
      <c r="D142" s="412">
        <v>44.4</v>
      </c>
      <c r="E142" s="401">
        <f t="shared" si="10"/>
        <v>24.897578779984439</v>
      </c>
      <c r="F142" s="400">
        <v>5.05</v>
      </c>
      <c r="G142" s="413">
        <f t="shared" si="8"/>
        <v>125.73277283892141</v>
      </c>
    </row>
    <row r="143" spans="1:7" ht="15" x14ac:dyDescent="0.25">
      <c r="A143" s="425">
        <f t="shared" si="9"/>
        <v>125</v>
      </c>
      <c r="B143" s="410" t="str">
        <f>'[1]Под 6'!A133</f>
        <v>118</v>
      </c>
      <c r="C143" s="398" t="s">
        <v>405</v>
      </c>
      <c r="D143" s="412">
        <v>45.5</v>
      </c>
      <c r="E143" s="401">
        <f t="shared" si="10"/>
        <v>25.514410686695765</v>
      </c>
      <c r="F143" s="400">
        <v>5.05</v>
      </c>
      <c r="G143" s="413">
        <f t="shared" si="8"/>
        <v>128.84777396781359</v>
      </c>
    </row>
    <row r="144" spans="1:7" ht="15" x14ac:dyDescent="0.25">
      <c r="A144" s="425">
        <f t="shared" si="9"/>
        <v>126</v>
      </c>
      <c r="B144" s="410" t="str">
        <f>'[1]Под 6'!A134</f>
        <v>119</v>
      </c>
      <c r="C144" s="398" t="s">
        <v>406</v>
      </c>
      <c r="D144" s="412">
        <v>107.4</v>
      </c>
      <c r="E144" s="401">
        <f t="shared" si="10"/>
        <v>60.225224346178578</v>
      </c>
      <c r="F144" s="400">
        <v>5.05</v>
      </c>
      <c r="G144" s="413">
        <f t="shared" si="8"/>
        <v>304.13738294820183</v>
      </c>
    </row>
    <row r="145" spans="1:7" ht="15" x14ac:dyDescent="0.25">
      <c r="A145" s="425">
        <f t="shared" si="9"/>
        <v>127</v>
      </c>
      <c r="B145" s="410" t="str">
        <f>'[1]Под 6'!A135</f>
        <v>120</v>
      </c>
      <c r="C145" s="398" t="s">
        <v>407</v>
      </c>
      <c r="D145" s="412">
        <v>53.2</v>
      </c>
      <c r="E145" s="401">
        <f t="shared" si="10"/>
        <v>29.83223403367505</v>
      </c>
      <c r="F145" s="400">
        <v>5.05</v>
      </c>
      <c r="G145" s="413">
        <f t="shared" si="8"/>
        <v>150.65278187005899</v>
      </c>
    </row>
    <row r="146" spans="1:7" ht="15" x14ac:dyDescent="0.25">
      <c r="A146" s="425">
        <f t="shared" si="9"/>
        <v>128</v>
      </c>
      <c r="B146" s="410" t="str">
        <f>'[1]Под 6'!A136</f>
        <v>П/121</v>
      </c>
      <c r="C146" s="398" t="s">
        <v>408</v>
      </c>
      <c r="D146" s="412">
        <v>100</v>
      </c>
      <c r="E146" s="401">
        <f t="shared" si="10"/>
        <v>56.075627882847833</v>
      </c>
      <c r="F146" s="400">
        <v>5.05</v>
      </c>
      <c r="G146" s="413">
        <f t="shared" si="8"/>
        <v>283.18192080838156</v>
      </c>
    </row>
    <row r="147" spans="1:7" ht="15" x14ac:dyDescent="0.25">
      <c r="A147" s="425">
        <f t="shared" si="9"/>
        <v>129</v>
      </c>
      <c r="B147" s="410" t="str">
        <f>'[1]Под 6'!A137</f>
        <v>122</v>
      </c>
      <c r="C147" s="398" t="s">
        <v>409</v>
      </c>
      <c r="D147" s="412">
        <v>90.7</v>
      </c>
      <c r="E147" s="401">
        <f t="shared" si="10"/>
        <v>50.860594489742986</v>
      </c>
      <c r="F147" s="400">
        <v>5.05</v>
      </c>
      <c r="G147" s="413">
        <f t="shared" si="8"/>
        <v>256.84600217320207</v>
      </c>
    </row>
    <row r="148" spans="1:7" ht="15" x14ac:dyDescent="0.25">
      <c r="A148" s="425">
        <f t="shared" si="9"/>
        <v>130</v>
      </c>
      <c r="B148" s="410" t="str">
        <f>'[1]Под 6'!A138</f>
        <v>123</v>
      </c>
      <c r="C148" s="415" t="s">
        <v>410</v>
      </c>
      <c r="D148" s="412">
        <v>116.6</v>
      </c>
      <c r="E148" s="401">
        <f t="shared" si="10"/>
        <v>65.384182111400577</v>
      </c>
      <c r="F148" s="400">
        <v>5.05</v>
      </c>
      <c r="G148" s="413">
        <f t="shared" si="8"/>
        <v>330.1901196625729</v>
      </c>
    </row>
    <row r="149" spans="1:7" ht="15" x14ac:dyDescent="0.25">
      <c r="A149" s="425">
        <f t="shared" si="9"/>
        <v>131</v>
      </c>
      <c r="B149" s="410" t="str">
        <f>'[1]Под 6'!A139</f>
        <v>124</v>
      </c>
      <c r="C149" s="416" t="s">
        <v>411</v>
      </c>
      <c r="D149" s="412">
        <v>84.2</v>
      </c>
      <c r="E149" s="401">
        <f t="shared" si="10"/>
        <v>47.215678677357872</v>
      </c>
      <c r="F149" s="400">
        <v>5.05</v>
      </c>
      <c r="G149" s="413">
        <f t="shared" si="8"/>
        <v>238.43917732065725</v>
      </c>
    </row>
    <row r="150" spans="1:7" ht="15" x14ac:dyDescent="0.25">
      <c r="A150" s="425">
        <f t="shared" si="9"/>
        <v>132</v>
      </c>
      <c r="B150" s="410" t="str">
        <f>'[1]Под 6'!A140</f>
        <v>Л/125</v>
      </c>
      <c r="C150" s="417" t="s">
        <v>412</v>
      </c>
      <c r="D150" s="412">
        <f>81.7</f>
        <v>81.7</v>
      </c>
      <c r="E150" s="401">
        <f t="shared" si="10"/>
        <v>45.813787980286683</v>
      </c>
      <c r="F150" s="400">
        <v>5.05</v>
      </c>
      <c r="G150" s="413">
        <f t="shared" si="8"/>
        <v>231.35962930044775</v>
      </c>
    </row>
    <row r="151" spans="1:7" ht="15" x14ac:dyDescent="0.25">
      <c r="A151" s="425">
        <f t="shared" si="9"/>
        <v>133</v>
      </c>
      <c r="B151" s="410" t="str">
        <f>'[1]Под 6'!A141</f>
        <v>126</v>
      </c>
      <c r="C151" s="417" t="s">
        <v>413</v>
      </c>
      <c r="D151" s="412">
        <v>44.5</v>
      </c>
      <c r="E151" s="401">
        <f t="shared" si="10"/>
        <v>24.953654407867283</v>
      </c>
      <c r="F151" s="400">
        <v>5.05</v>
      </c>
      <c r="G151" s="413">
        <f t="shared" si="8"/>
        <v>126.01595475972978</v>
      </c>
    </row>
    <row r="152" spans="1:7" ht="15" x14ac:dyDescent="0.25">
      <c r="A152" s="425">
        <f t="shared" si="9"/>
        <v>134</v>
      </c>
      <c r="B152" s="410" t="str">
        <f>'[1]Под 6'!A142</f>
        <v>127</v>
      </c>
      <c r="C152" s="417" t="s">
        <v>414</v>
      </c>
      <c r="D152" s="412">
        <v>46</v>
      </c>
      <c r="E152" s="401">
        <f t="shared" si="10"/>
        <v>25.794788826110004</v>
      </c>
      <c r="F152" s="400">
        <v>5.05</v>
      </c>
      <c r="G152" s="413">
        <f t="shared" si="8"/>
        <v>130.26368357185552</v>
      </c>
    </row>
    <row r="153" spans="1:7" ht="15" x14ac:dyDescent="0.25">
      <c r="A153" s="425">
        <f t="shared" si="9"/>
        <v>135</v>
      </c>
      <c r="B153" s="410" t="str">
        <f>'[1]Под 6'!A143</f>
        <v>128</v>
      </c>
      <c r="C153" s="424" t="s">
        <v>415</v>
      </c>
      <c r="D153" s="412">
        <f>107.7</f>
        <v>107.7</v>
      </c>
      <c r="E153" s="401">
        <f t="shared" si="10"/>
        <v>60.393451229827107</v>
      </c>
      <c r="F153" s="400">
        <v>5.05</v>
      </c>
      <c r="G153" s="413">
        <f t="shared" si="8"/>
        <v>304.9869287106269</v>
      </c>
    </row>
    <row r="154" spans="1:7" ht="15" x14ac:dyDescent="0.25">
      <c r="A154" s="425">
        <f t="shared" si="9"/>
        <v>136</v>
      </c>
      <c r="B154" s="410" t="str">
        <f>'[1]Под 6'!A144</f>
        <v>129</v>
      </c>
      <c r="C154" s="417" t="s">
        <v>416</v>
      </c>
      <c r="D154" s="412">
        <v>54.1</v>
      </c>
      <c r="E154" s="401">
        <f t="shared" ref="E154:E185" si="11">$E$4*D154/$A$5</f>
        <v>30.336914684620677</v>
      </c>
      <c r="F154" s="400">
        <v>5.05</v>
      </c>
      <c r="G154" s="413">
        <f t="shared" si="8"/>
        <v>153.20141915733441</v>
      </c>
    </row>
    <row r="155" spans="1:7" ht="15" x14ac:dyDescent="0.25">
      <c r="A155" s="425">
        <f t="shared" si="9"/>
        <v>137</v>
      </c>
      <c r="B155" s="410" t="str">
        <f>'[1]Под 6'!A145</f>
        <v>П/130</v>
      </c>
      <c r="C155" s="416" t="s">
        <v>417</v>
      </c>
      <c r="D155" s="412">
        <v>102</v>
      </c>
      <c r="E155" s="401">
        <f t="shared" si="11"/>
        <v>57.197140440504782</v>
      </c>
      <c r="F155" s="400">
        <v>5.05</v>
      </c>
      <c r="G155" s="413">
        <f t="shared" ref="G155:G218" si="12">E155*F155</f>
        <v>288.84555922454916</v>
      </c>
    </row>
    <row r="156" spans="1:7" ht="15" x14ac:dyDescent="0.25">
      <c r="A156" s="425">
        <f t="shared" si="9"/>
        <v>138</v>
      </c>
      <c r="B156" s="410" t="str">
        <f>'[1]Под 6'!A146</f>
        <v>131</v>
      </c>
      <c r="C156" s="416" t="s">
        <v>418</v>
      </c>
      <c r="D156" s="412">
        <v>79.2</v>
      </c>
      <c r="E156" s="401">
        <f t="shared" si="11"/>
        <v>44.411897283215481</v>
      </c>
      <c r="F156" s="400">
        <v>5.05</v>
      </c>
      <c r="G156" s="413">
        <f t="shared" si="12"/>
        <v>224.28008128023816</v>
      </c>
    </row>
    <row r="157" spans="1:7" ht="15" x14ac:dyDescent="0.25">
      <c r="A157" s="425">
        <f t="shared" si="9"/>
        <v>139</v>
      </c>
      <c r="B157" s="410" t="str">
        <f>'[1]Под 6'!A147</f>
        <v>132</v>
      </c>
      <c r="C157" s="417" t="s">
        <v>419</v>
      </c>
      <c r="D157" s="412">
        <v>116.8</v>
      </c>
      <c r="E157" s="401">
        <f t="shared" si="11"/>
        <v>65.496333367166272</v>
      </c>
      <c r="F157" s="400">
        <v>5.05</v>
      </c>
      <c r="G157" s="413">
        <f t="shared" si="12"/>
        <v>330.75648350418965</v>
      </c>
    </row>
    <row r="158" spans="1:7" ht="15" x14ac:dyDescent="0.25">
      <c r="A158" s="425">
        <f t="shared" ref="A158:A221" si="13">A157+1</f>
        <v>140</v>
      </c>
      <c r="B158" s="410" t="str">
        <f>'[1]Под 6'!A148</f>
        <v>133</v>
      </c>
      <c r="C158" s="417" t="s">
        <v>420</v>
      </c>
      <c r="D158" s="412">
        <v>83.7</v>
      </c>
      <c r="E158" s="401">
        <f t="shared" si="11"/>
        <v>46.935300537943633</v>
      </c>
      <c r="F158" s="400">
        <v>5.05</v>
      </c>
      <c r="G158" s="413">
        <f t="shared" si="12"/>
        <v>237.02326771661532</v>
      </c>
    </row>
    <row r="159" spans="1:7" ht="15" x14ac:dyDescent="0.25">
      <c r="A159" s="425">
        <f t="shared" si="13"/>
        <v>141</v>
      </c>
      <c r="B159" s="410" t="str">
        <f>'[1]Под 6'!A149</f>
        <v>Л/134</v>
      </c>
      <c r="C159" s="417" t="s">
        <v>421</v>
      </c>
      <c r="D159" s="412">
        <v>81.7</v>
      </c>
      <c r="E159" s="401">
        <f t="shared" si="11"/>
        <v>45.813787980286683</v>
      </c>
      <c r="F159" s="400">
        <v>5.05</v>
      </c>
      <c r="G159" s="413">
        <f t="shared" si="12"/>
        <v>231.35962930044775</v>
      </c>
    </row>
    <row r="160" spans="1:7" ht="15" x14ac:dyDescent="0.25">
      <c r="A160" s="425">
        <f t="shared" si="13"/>
        <v>142</v>
      </c>
      <c r="B160" s="410" t="str">
        <f>'[1]Под 6'!A150</f>
        <v>135</v>
      </c>
      <c r="C160" s="398" t="s">
        <v>422</v>
      </c>
      <c r="D160" s="412">
        <v>44.7</v>
      </c>
      <c r="E160" s="401">
        <f t="shared" si="11"/>
        <v>25.065805663632979</v>
      </c>
      <c r="F160" s="400">
        <v>5.05</v>
      </c>
      <c r="G160" s="413">
        <f t="shared" si="12"/>
        <v>126.58231860134654</v>
      </c>
    </row>
    <row r="161" spans="1:7" ht="15" x14ac:dyDescent="0.25">
      <c r="A161" s="425">
        <f t="shared" si="13"/>
        <v>143</v>
      </c>
      <c r="B161" s="410" t="str">
        <f>'[1]Под 6'!A151</f>
        <v>136</v>
      </c>
      <c r="C161" s="398" t="s">
        <v>423</v>
      </c>
      <c r="D161" s="412">
        <v>46.2</v>
      </c>
      <c r="E161" s="401">
        <f t="shared" si="11"/>
        <v>25.906940081875696</v>
      </c>
      <c r="F161" s="400">
        <v>5.05</v>
      </c>
      <c r="G161" s="413">
        <f t="shared" si="12"/>
        <v>130.83004741347227</v>
      </c>
    </row>
    <row r="162" spans="1:7" ht="15" x14ac:dyDescent="0.25">
      <c r="A162" s="425">
        <f t="shared" si="13"/>
        <v>144</v>
      </c>
      <c r="B162" s="410" t="str">
        <f>'[1]Под 6'!A152</f>
        <v>137</v>
      </c>
      <c r="C162" s="398" t="s">
        <v>424</v>
      </c>
      <c r="D162" s="412">
        <v>107.1</v>
      </c>
      <c r="E162" s="401">
        <f t="shared" si="11"/>
        <v>60.056997462530028</v>
      </c>
      <c r="F162" s="400">
        <v>5.05</v>
      </c>
      <c r="G162" s="413">
        <f t="shared" si="12"/>
        <v>303.28783718577665</v>
      </c>
    </row>
    <row r="163" spans="1:7" ht="15" x14ac:dyDescent="0.25">
      <c r="A163" s="425">
        <f t="shared" si="13"/>
        <v>145</v>
      </c>
      <c r="B163" s="410" t="str">
        <f>'[1]Под 6'!A153</f>
        <v>138</v>
      </c>
      <c r="C163" s="398" t="s">
        <v>425</v>
      </c>
      <c r="D163" s="412">
        <v>53.2</v>
      </c>
      <c r="E163" s="401">
        <f t="shared" si="11"/>
        <v>29.83223403367505</v>
      </c>
      <c r="F163" s="400">
        <v>5.05</v>
      </c>
      <c r="G163" s="413">
        <f t="shared" si="12"/>
        <v>150.65278187005899</v>
      </c>
    </row>
    <row r="164" spans="1:7" ht="15" x14ac:dyDescent="0.25">
      <c r="A164" s="425">
        <f t="shared" si="13"/>
        <v>146</v>
      </c>
      <c r="B164" s="410" t="str">
        <f>'[1]Под 6'!A154</f>
        <v>П/139</v>
      </c>
      <c r="C164" s="398" t="s">
        <v>426</v>
      </c>
      <c r="D164" s="412">
        <v>116</v>
      </c>
      <c r="E164" s="401">
        <f t="shared" si="11"/>
        <v>65.04772834410349</v>
      </c>
      <c r="F164" s="400">
        <v>5.05</v>
      </c>
      <c r="G164" s="413">
        <f t="shared" si="12"/>
        <v>328.49102813772259</v>
      </c>
    </row>
    <row r="165" spans="1:7" ht="15" x14ac:dyDescent="0.25">
      <c r="A165" s="425">
        <f t="shared" si="13"/>
        <v>147</v>
      </c>
      <c r="B165" s="410" t="str">
        <f>'[1]Под 6'!A155</f>
        <v>140</v>
      </c>
      <c r="C165" s="398" t="s">
        <v>427</v>
      </c>
      <c r="D165" s="412">
        <v>90.4</v>
      </c>
      <c r="E165" s="401">
        <f t="shared" si="11"/>
        <v>50.692367606094443</v>
      </c>
      <c r="F165" s="400">
        <v>5.05</v>
      </c>
      <c r="G165" s="413">
        <f t="shared" si="12"/>
        <v>255.99645641077691</v>
      </c>
    </row>
    <row r="166" spans="1:7" ht="15" x14ac:dyDescent="0.25">
      <c r="A166" s="425">
        <f t="shared" si="13"/>
        <v>148</v>
      </c>
      <c r="B166" s="410" t="str">
        <f>'[1]Под 6'!A156</f>
        <v>141</v>
      </c>
      <c r="C166" s="398" t="s">
        <v>428</v>
      </c>
      <c r="D166" s="412">
        <v>119.7</v>
      </c>
      <c r="E166" s="401">
        <f t="shared" si="11"/>
        <v>67.122526575768859</v>
      </c>
      <c r="F166" s="400">
        <v>5.05</v>
      </c>
      <c r="G166" s="413">
        <f t="shared" si="12"/>
        <v>338.96875920763273</v>
      </c>
    </row>
    <row r="167" spans="1:7" ht="15" x14ac:dyDescent="0.25">
      <c r="A167" s="425">
        <f t="shared" si="13"/>
        <v>149</v>
      </c>
      <c r="B167" s="410" t="str">
        <f>'[1]Под 6'!A157</f>
        <v>142</v>
      </c>
      <c r="C167" s="398" t="s">
        <v>429</v>
      </c>
      <c r="D167" s="412">
        <f>85</f>
        <v>85</v>
      </c>
      <c r="E167" s="401">
        <f t="shared" si="11"/>
        <v>47.664283700420661</v>
      </c>
      <c r="F167" s="400">
        <v>5.05</v>
      </c>
      <c r="G167" s="413">
        <f t="shared" si="12"/>
        <v>240.70463268712433</v>
      </c>
    </row>
    <row r="168" spans="1:7" ht="15" x14ac:dyDescent="0.25">
      <c r="A168" s="425">
        <f t="shared" si="13"/>
        <v>150</v>
      </c>
      <c r="B168" s="410" t="str">
        <f>'[1]Под 6'!A158</f>
        <v>Л/143</v>
      </c>
      <c r="C168" s="398" t="s">
        <v>430</v>
      </c>
      <c r="D168" s="412">
        <v>83</v>
      </c>
      <c r="E168" s="401">
        <f t="shared" si="11"/>
        <v>46.542771142763698</v>
      </c>
      <c r="F168" s="400">
        <v>5.05</v>
      </c>
      <c r="G168" s="413">
        <f t="shared" si="12"/>
        <v>235.04099427095667</v>
      </c>
    </row>
    <row r="169" spans="1:7" ht="15" x14ac:dyDescent="0.25">
      <c r="A169" s="425">
        <f t="shared" si="13"/>
        <v>151</v>
      </c>
      <c r="B169" s="410" t="str">
        <f>'[1]Под 6'!A159</f>
        <v>144</v>
      </c>
      <c r="C169" s="415" t="s">
        <v>431</v>
      </c>
      <c r="D169" s="412">
        <v>45.8</v>
      </c>
      <c r="E169" s="401">
        <f t="shared" si="11"/>
        <v>25.682637570344305</v>
      </c>
      <c r="F169" s="400">
        <v>5.05</v>
      </c>
      <c r="G169" s="413">
        <f t="shared" si="12"/>
        <v>129.69731973023875</v>
      </c>
    </row>
    <row r="170" spans="1:7" ht="15" x14ac:dyDescent="0.25">
      <c r="A170" s="425">
        <f t="shared" si="13"/>
        <v>152</v>
      </c>
      <c r="B170" s="410" t="str">
        <f>'[1]Под 6'!A160</f>
        <v>145</v>
      </c>
      <c r="C170" s="416" t="s">
        <v>432</v>
      </c>
      <c r="D170" s="412">
        <v>47.6</v>
      </c>
      <c r="E170" s="401">
        <f t="shared" si="11"/>
        <v>26.691998872235565</v>
      </c>
      <c r="F170" s="400">
        <v>5.05</v>
      </c>
      <c r="G170" s="413">
        <f t="shared" si="12"/>
        <v>134.7945943047896</v>
      </c>
    </row>
    <row r="171" spans="1:7" ht="15" x14ac:dyDescent="0.25">
      <c r="A171" s="425">
        <f t="shared" si="13"/>
        <v>153</v>
      </c>
      <c r="B171" s="410" t="str">
        <f>'[1]Под 6'!A161</f>
        <v>146</v>
      </c>
      <c r="C171" s="417" t="s">
        <v>433</v>
      </c>
      <c r="D171" s="412">
        <v>113.1</v>
      </c>
      <c r="E171" s="401">
        <f t="shared" si="11"/>
        <v>63.421535135500896</v>
      </c>
      <c r="F171" s="400">
        <v>5.05</v>
      </c>
      <c r="G171" s="413">
        <f t="shared" si="12"/>
        <v>320.27875243427951</v>
      </c>
    </row>
    <row r="172" spans="1:7" ht="15" x14ac:dyDescent="0.25">
      <c r="A172" s="425">
        <f t="shared" si="13"/>
        <v>154</v>
      </c>
      <c r="B172" s="410" t="str">
        <f>'[1]Под 6'!A162</f>
        <v>147</v>
      </c>
      <c r="C172" s="417" t="s">
        <v>434</v>
      </c>
      <c r="D172" s="412">
        <v>57.4</v>
      </c>
      <c r="E172" s="401">
        <f t="shared" si="11"/>
        <v>32.187410404754651</v>
      </c>
      <c r="F172" s="400">
        <v>5.05</v>
      </c>
      <c r="G172" s="413">
        <f t="shared" si="12"/>
        <v>162.54642254401099</v>
      </c>
    </row>
    <row r="173" spans="1:7" ht="15" x14ac:dyDescent="0.25">
      <c r="A173" s="425">
        <f t="shared" si="13"/>
        <v>155</v>
      </c>
      <c r="B173" s="410" t="str">
        <f>'[1]Под 6'!A163</f>
        <v>П/148</v>
      </c>
      <c r="C173" s="417" t="s">
        <v>435</v>
      </c>
      <c r="D173" s="412">
        <f>101.9</f>
        <v>101.9</v>
      </c>
      <c r="E173" s="401">
        <f t="shared" si="11"/>
        <v>57.141064812621941</v>
      </c>
      <c r="F173" s="400">
        <v>5.05</v>
      </c>
      <c r="G173" s="413">
        <f t="shared" si="12"/>
        <v>288.56237730374079</v>
      </c>
    </row>
    <row r="174" spans="1:7" ht="15" x14ac:dyDescent="0.25">
      <c r="A174" s="425">
        <f t="shared" si="13"/>
        <v>156</v>
      </c>
      <c r="B174" s="410" t="str">
        <f>'[1]Под 6'!A164</f>
        <v>149</v>
      </c>
      <c r="C174" s="424" t="s">
        <v>436</v>
      </c>
      <c r="D174" s="412">
        <f>81.4</f>
        <v>81.400000000000006</v>
      </c>
      <c r="E174" s="401">
        <f t="shared" si="11"/>
        <v>45.64556109663814</v>
      </c>
      <c r="F174" s="400">
        <v>5.05</v>
      </c>
      <c r="G174" s="413">
        <f t="shared" si="12"/>
        <v>230.5100835380226</v>
      </c>
    </row>
    <row r="175" spans="1:7" ht="15" x14ac:dyDescent="0.25">
      <c r="A175" s="425">
        <f t="shared" si="13"/>
        <v>157</v>
      </c>
      <c r="B175" s="410" t="str">
        <f>'[1]Под 6'!A165</f>
        <v>150</v>
      </c>
      <c r="C175" s="417" t="s">
        <v>437</v>
      </c>
      <c r="D175" s="412">
        <v>121.7</v>
      </c>
      <c r="E175" s="401">
        <f t="shared" si="11"/>
        <v>68.244039133425815</v>
      </c>
      <c r="F175" s="400">
        <v>5.05</v>
      </c>
      <c r="G175" s="413">
        <f t="shared" si="12"/>
        <v>344.63239762380033</v>
      </c>
    </row>
    <row r="176" spans="1:7" ht="15" x14ac:dyDescent="0.25">
      <c r="A176" s="425">
        <f t="shared" si="13"/>
        <v>158</v>
      </c>
      <c r="B176" s="410" t="str">
        <f>'[1]Под 6'!A166</f>
        <v>151</v>
      </c>
      <c r="C176" s="411" t="s">
        <v>438</v>
      </c>
      <c r="D176" s="412">
        <v>85.5</v>
      </c>
      <c r="E176" s="401">
        <f t="shared" si="11"/>
        <v>47.9446618398349</v>
      </c>
      <c r="F176" s="400">
        <v>5.05</v>
      </c>
      <c r="G176" s="413">
        <f t="shared" si="12"/>
        <v>242.12054229116623</v>
      </c>
    </row>
    <row r="177" spans="1:7" ht="15" x14ac:dyDescent="0.25">
      <c r="A177" s="425">
        <f t="shared" si="13"/>
        <v>159</v>
      </c>
      <c r="B177" s="410" t="str">
        <f>'[1]Под 6'!A173</f>
        <v>Л/152</v>
      </c>
      <c r="C177" s="416" t="s">
        <v>439</v>
      </c>
      <c r="D177" s="412">
        <v>83.1</v>
      </c>
      <c r="E177" s="401">
        <f t="shared" si="11"/>
        <v>46.598846770646546</v>
      </c>
      <c r="F177" s="400">
        <v>5.05</v>
      </c>
      <c r="G177" s="413">
        <f t="shared" si="12"/>
        <v>235.32417619176505</v>
      </c>
    </row>
    <row r="178" spans="1:7" ht="15" x14ac:dyDescent="0.25">
      <c r="A178" s="425">
        <f t="shared" si="13"/>
        <v>160</v>
      </c>
      <c r="B178" s="410" t="str">
        <f>'[1]Под 6'!A174</f>
        <v>153</v>
      </c>
      <c r="C178" s="417" t="s">
        <v>440</v>
      </c>
      <c r="D178" s="412">
        <v>45.8</v>
      </c>
      <c r="E178" s="401">
        <f t="shared" si="11"/>
        <v>25.682637570344305</v>
      </c>
      <c r="F178" s="400">
        <v>5.05</v>
      </c>
      <c r="G178" s="413">
        <f t="shared" si="12"/>
        <v>129.69731973023875</v>
      </c>
    </row>
    <row r="179" spans="1:7" ht="15" x14ac:dyDescent="0.25">
      <c r="A179" s="425">
        <f t="shared" si="13"/>
        <v>161</v>
      </c>
      <c r="B179" s="410" t="str">
        <f>'[1]Под 6'!A175</f>
        <v>154</v>
      </c>
      <c r="C179" s="417" t="s">
        <v>441</v>
      </c>
      <c r="D179" s="412">
        <f>47.6</f>
        <v>47.6</v>
      </c>
      <c r="E179" s="401">
        <f t="shared" si="11"/>
        <v>26.691998872235565</v>
      </c>
      <c r="F179" s="400">
        <v>5.05</v>
      </c>
      <c r="G179" s="413">
        <f t="shared" si="12"/>
        <v>134.7945943047896</v>
      </c>
    </row>
    <row r="180" spans="1:7" ht="15" x14ac:dyDescent="0.25">
      <c r="A180" s="425">
        <f t="shared" si="13"/>
        <v>162</v>
      </c>
      <c r="B180" s="410" t="str">
        <f>'[1]Под 6'!A176</f>
        <v>155</v>
      </c>
      <c r="C180" s="424" t="s">
        <v>442</v>
      </c>
      <c r="D180" s="412">
        <v>113</v>
      </c>
      <c r="E180" s="401">
        <f t="shared" si="11"/>
        <v>63.365459507618048</v>
      </c>
      <c r="F180" s="400">
        <v>5.05</v>
      </c>
      <c r="G180" s="413">
        <f t="shared" si="12"/>
        <v>319.99557051347114</v>
      </c>
    </row>
    <row r="181" spans="1:7" ht="15" x14ac:dyDescent="0.25">
      <c r="A181" s="425">
        <f t="shared" si="13"/>
        <v>163</v>
      </c>
      <c r="B181" s="410" t="str">
        <f>'[1]Под 6'!A177</f>
        <v>156</v>
      </c>
      <c r="C181" s="398" t="s">
        <v>443</v>
      </c>
      <c r="D181" s="412">
        <v>57</v>
      </c>
      <c r="E181" s="401">
        <f t="shared" si="11"/>
        <v>31.96310789322326</v>
      </c>
      <c r="F181" s="400">
        <v>5.05</v>
      </c>
      <c r="G181" s="413">
        <f t="shared" si="12"/>
        <v>161.41369486077747</v>
      </c>
    </row>
    <row r="182" spans="1:7" ht="15" x14ac:dyDescent="0.25">
      <c r="A182" s="425">
        <f t="shared" si="13"/>
        <v>164</v>
      </c>
      <c r="B182" s="410" t="str">
        <f>'[1]Под 6'!A178</f>
        <v>П/157</v>
      </c>
      <c r="C182" s="398" t="s">
        <v>444</v>
      </c>
      <c r="D182" s="412">
        <v>100.1</v>
      </c>
      <c r="E182" s="401">
        <f t="shared" si="11"/>
        <v>56.131703510730674</v>
      </c>
      <c r="F182" s="400">
        <v>5.05</v>
      </c>
      <c r="G182" s="413">
        <f t="shared" si="12"/>
        <v>283.46510272918988</v>
      </c>
    </row>
    <row r="183" spans="1:7" ht="15" x14ac:dyDescent="0.25">
      <c r="A183" s="425">
        <f t="shared" si="13"/>
        <v>165</v>
      </c>
      <c r="B183" s="410" t="str">
        <f>'[1]Под 6'!A179</f>
        <v>158</v>
      </c>
      <c r="C183" s="398" t="s">
        <v>445</v>
      </c>
      <c r="D183" s="412">
        <v>80.599999999999994</v>
      </c>
      <c r="E183" s="401">
        <f t="shared" si="11"/>
        <v>45.19695607357535</v>
      </c>
      <c r="F183" s="400">
        <v>5.05</v>
      </c>
      <c r="G183" s="413">
        <f t="shared" si="12"/>
        <v>228.24462817155552</v>
      </c>
    </row>
    <row r="184" spans="1:7" ht="15" x14ac:dyDescent="0.25">
      <c r="A184" s="425">
        <f t="shared" si="13"/>
        <v>166</v>
      </c>
      <c r="B184" s="410" t="str">
        <f>'[1]Под 6'!A180</f>
        <v>159</v>
      </c>
      <c r="C184" s="398" t="s">
        <v>446</v>
      </c>
      <c r="D184" s="412">
        <v>120.9</v>
      </c>
      <c r="E184" s="401">
        <f t="shared" si="11"/>
        <v>67.795434110363033</v>
      </c>
      <c r="F184" s="400">
        <v>5.05</v>
      </c>
      <c r="G184" s="413">
        <f t="shared" si="12"/>
        <v>342.36694225733328</v>
      </c>
    </row>
    <row r="185" spans="1:7" ht="15" x14ac:dyDescent="0.25">
      <c r="A185" s="425">
        <f t="shared" si="13"/>
        <v>167</v>
      </c>
      <c r="B185" s="410" t="str">
        <f>'[1]Под 6'!A181</f>
        <v>160</v>
      </c>
      <c r="C185" s="398" t="s">
        <v>447</v>
      </c>
      <c r="D185" s="412">
        <v>85.1</v>
      </c>
      <c r="E185" s="401">
        <f t="shared" si="11"/>
        <v>47.720359328303502</v>
      </c>
      <c r="F185" s="400">
        <v>5.05</v>
      </c>
      <c r="G185" s="413">
        <f t="shared" si="12"/>
        <v>240.98781460793268</v>
      </c>
    </row>
    <row r="186" spans="1:7" ht="15" x14ac:dyDescent="0.25">
      <c r="A186" s="425">
        <f t="shared" si="13"/>
        <v>168</v>
      </c>
      <c r="B186" s="410" t="str">
        <f>'[1]Под 6'!A182</f>
        <v>Л/161</v>
      </c>
      <c r="C186" s="398" t="s">
        <v>448</v>
      </c>
      <c r="D186" s="412">
        <v>84</v>
      </c>
      <c r="E186" s="401">
        <f t="shared" ref="E186:E217" si="14">$E$4*D186/$A$5</f>
        <v>47.103527421592176</v>
      </c>
      <c r="F186" s="400">
        <v>5.05</v>
      </c>
      <c r="G186" s="413">
        <f t="shared" si="12"/>
        <v>237.87281347904047</v>
      </c>
    </row>
    <row r="187" spans="1:7" ht="15" x14ac:dyDescent="0.25">
      <c r="A187" s="425">
        <f t="shared" si="13"/>
        <v>169</v>
      </c>
      <c r="B187" s="410" t="str">
        <f>'[1]Под 6'!A183</f>
        <v>162</v>
      </c>
      <c r="C187" s="398" t="s">
        <v>449</v>
      </c>
      <c r="D187" s="412">
        <v>45.7</v>
      </c>
      <c r="E187" s="401">
        <f t="shared" si="14"/>
        <v>25.626561942461461</v>
      </c>
      <c r="F187" s="400">
        <v>5.05</v>
      </c>
      <c r="G187" s="413">
        <f t="shared" si="12"/>
        <v>129.41413780943037</v>
      </c>
    </row>
    <row r="188" spans="1:7" ht="15" x14ac:dyDescent="0.25">
      <c r="A188" s="425">
        <f t="shared" si="13"/>
        <v>170</v>
      </c>
      <c r="B188" s="410" t="str">
        <f>'[1]Под 6'!A184</f>
        <v>163</v>
      </c>
      <c r="C188" s="398" t="s">
        <v>450</v>
      </c>
      <c r="D188" s="412">
        <v>49.2</v>
      </c>
      <c r="E188" s="401">
        <f t="shared" si="14"/>
        <v>27.58920891836113</v>
      </c>
      <c r="F188" s="400">
        <v>5.05</v>
      </c>
      <c r="G188" s="413">
        <f t="shared" si="12"/>
        <v>139.3255050377237</v>
      </c>
    </row>
    <row r="189" spans="1:7" ht="15" x14ac:dyDescent="0.25">
      <c r="A189" s="425">
        <f t="shared" si="13"/>
        <v>171</v>
      </c>
      <c r="B189" s="410" t="str">
        <f>'[1]Под 6'!A185</f>
        <v>164</v>
      </c>
      <c r="C189" s="398" t="s">
        <v>451</v>
      </c>
      <c r="D189" s="412">
        <v>111.7</v>
      </c>
      <c r="E189" s="401">
        <f t="shared" si="14"/>
        <v>62.636476345141027</v>
      </c>
      <c r="F189" s="400">
        <v>5.05</v>
      </c>
      <c r="G189" s="413">
        <f t="shared" si="12"/>
        <v>316.31420554296216</v>
      </c>
    </row>
    <row r="190" spans="1:7" ht="15" x14ac:dyDescent="0.25">
      <c r="A190" s="425">
        <f t="shared" si="13"/>
        <v>172</v>
      </c>
      <c r="B190" s="410" t="str">
        <f>'[1]Под 6'!A186</f>
        <v>165</v>
      </c>
      <c r="C190" s="415" t="s">
        <v>452</v>
      </c>
      <c r="D190" s="412">
        <v>57.9</v>
      </c>
      <c r="E190" s="401">
        <f t="shared" si="14"/>
        <v>32.46778854416889</v>
      </c>
      <c r="F190" s="400">
        <v>5.05</v>
      </c>
      <c r="G190" s="413">
        <f t="shared" si="12"/>
        <v>163.96233214805289</v>
      </c>
    </row>
    <row r="191" spans="1:7" ht="15" x14ac:dyDescent="0.25">
      <c r="A191" s="425">
        <f t="shared" si="13"/>
        <v>173</v>
      </c>
      <c r="B191" s="410" t="str">
        <f>'[1]Под 6'!A187</f>
        <v>П/166</v>
      </c>
      <c r="C191" s="416" t="s">
        <v>430</v>
      </c>
      <c r="D191" s="412">
        <v>104</v>
      </c>
      <c r="E191" s="401">
        <f t="shared" si="14"/>
        <v>58.318652998161745</v>
      </c>
      <c r="F191" s="400">
        <v>5.05</v>
      </c>
      <c r="G191" s="413">
        <f t="shared" si="12"/>
        <v>294.50919764071682</v>
      </c>
    </row>
    <row r="192" spans="1:7" ht="15" x14ac:dyDescent="0.25">
      <c r="A192" s="425">
        <f t="shared" si="13"/>
        <v>174</v>
      </c>
      <c r="B192" s="410" t="str">
        <f>'[1]Под 6'!A188</f>
        <v>167</v>
      </c>
      <c r="C192" s="417" t="s">
        <v>453</v>
      </c>
      <c r="D192" s="412">
        <v>91.8</v>
      </c>
      <c r="E192" s="401">
        <f t="shared" si="14"/>
        <v>51.477426396454312</v>
      </c>
      <c r="F192" s="400">
        <v>5.05</v>
      </c>
      <c r="G192" s="413">
        <f t="shared" si="12"/>
        <v>259.96100330209424</v>
      </c>
    </row>
    <row r="193" spans="1:7" ht="15" x14ac:dyDescent="0.25">
      <c r="A193" s="425">
        <f t="shared" si="13"/>
        <v>175</v>
      </c>
      <c r="B193" s="410" t="str">
        <f>'[1]Под 6'!A189</f>
        <v>168</v>
      </c>
      <c r="C193" s="417" t="s">
        <v>446</v>
      </c>
      <c r="D193" s="412">
        <v>124.1</v>
      </c>
      <c r="E193" s="401">
        <f t="shared" si="14"/>
        <v>69.589854202614148</v>
      </c>
      <c r="F193" s="400">
        <v>5.05</v>
      </c>
      <c r="G193" s="413">
        <f t="shared" si="12"/>
        <v>351.42876372320143</v>
      </c>
    </row>
    <row r="194" spans="1:7" ht="15" x14ac:dyDescent="0.25">
      <c r="A194" s="425">
        <f t="shared" si="13"/>
        <v>176</v>
      </c>
      <c r="B194" s="410" t="str">
        <f>'[1]Под 6'!A190</f>
        <v>169</v>
      </c>
      <c r="C194" s="417" t="s">
        <v>454</v>
      </c>
      <c r="D194" s="412">
        <v>85</v>
      </c>
      <c r="E194" s="401">
        <f t="shared" si="14"/>
        <v>47.664283700420661</v>
      </c>
      <c r="F194" s="400">
        <v>5.05</v>
      </c>
      <c r="G194" s="413">
        <f t="shared" si="12"/>
        <v>240.70463268712433</v>
      </c>
    </row>
    <row r="195" spans="1:7" ht="15" x14ac:dyDescent="0.25">
      <c r="A195" s="425">
        <f t="shared" si="13"/>
        <v>177</v>
      </c>
      <c r="B195" s="410" t="str">
        <f>'[1]Под 6'!A191</f>
        <v>Л/170</v>
      </c>
      <c r="C195" s="424" t="s">
        <v>455</v>
      </c>
      <c r="D195" s="412">
        <v>96.2</v>
      </c>
      <c r="E195" s="401">
        <f t="shared" si="14"/>
        <v>53.944754023299616</v>
      </c>
      <c r="F195" s="400">
        <v>5.05</v>
      </c>
      <c r="G195" s="413">
        <f t="shared" si="12"/>
        <v>272.42100781766305</v>
      </c>
    </row>
    <row r="196" spans="1:7" ht="15" x14ac:dyDescent="0.25">
      <c r="A196" s="425">
        <f t="shared" si="13"/>
        <v>178</v>
      </c>
      <c r="B196" s="410" t="str">
        <f>'[1]Под 6'!A192</f>
        <v>171</v>
      </c>
      <c r="C196" s="417" t="s">
        <v>456</v>
      </c>
      <c r="D196" s="412">
        <v>46.1</v>
      </c>
      <c r="E196" s="401">
        <f t="shared" si="14"/>
        <v>25.850864453992848</v>
      </c>
      <c r="F196" s="400">
        <v>5.05</v>
      </c>
      <c r="G196" s="413">
        <f t="shared" si="12"/>
        <v>130.54686549266387</v>
      </c>
    </row>
    <row r="197" spans="1:7" ht="15" x14ac:dyDescent="0.25">
      <c r="A197" s="425">
        <f t="shared" si="13"/>
        <v>179</v>
      </c>
      <c r="B197" s="410" t="str">
        <f>'[1]Под 6'!A193</f>
        <v>172</v>
      </c>
      <c r="C197" s="416" t="s">
        <v>457</v>
      </c>
      <c r="D197" s="412">
        <f>47.4</f>
        <v>47.4</v>
      </c>
      <c r="E197" s="401">
        <f t="shared" si="14"/>
        <v>26.579847616469873</v>
      </c>
      <c r="F197" s="400">
        <v>5.05</v>
      </c>
      <c r="G197" s="413">
        <f t="shared" si="12"/>
        <v>134.22823046317285</v>
      </c>
    </row>
    <row r="198" spans="1:7" ht="15" x14ac:dyDescent="0.25">
      <c r="A198" s="425">
        <f t="shared" si="13"/>
        <v>180</v>
      </c>
      <c r="B198" s="410" t="str">
        <f>'[1]Под 6'!A194</f>
        <v>173</v>
      </c>
      <c r="C198" s="416" t="s">
        <v>458</v>
      </c>
      <c r="D198" s="412">
        <v>112.6</v>
      </c>
      <c r="E198" s="401">
        <f t="shared" si="14"/>
        <v>63.14115699608665</v>
      </c>
      <c r="F198" s="400">
        <v>5.05</v>
      </c>
      <c r="G198" s="413">
        <f t="shared" si="12"/>
        <v>318.86284283023758</v>
      </c>
    </row>
    <row r="199" spans="1:7" ht="15" x14ac:dyDescent="0.25">
      <c r="A199" s="425">
        <f t="shared" si="13"/>
        <v>181</v>
      </c>
      <c r="B199" s="410" t="str">
        <f>'[1]Под 6'!A195</f>
        <v>174</v>
      </c>
      <c r="C199" s="417" t="s">
        <v>459</v>
      </c>
      <c r="D199" s="412">
        <v>57.2</v>
      </c>
      <c r="E199" s="401">
        <f t="shared" si="14"/>
        <v>32.075259148988962</v>
      </c>
      <c r="F199" s="400">
        <v>5.05</v>
      </c>
      <c r="G199" s="413">
        <f t="shared" si="12"/>
        <v>161.98005870239425</v>
      </c>
    </row>
    <row r="200" spans="1:7" ht="15" x14ac:dyDescent="0.25">
      <c r="A200" s="425">
        <f t="shared" si="13"/>
        <v>182</v>
      </c>
      <c r="B200" s="410" t="str">
        <f>'[1]Под 6'!A196</f>
        <v>П/175</v>
      </c>
      <c r="C200" s="417" t="s">
        <v>460</v>
      </c>
      <c r="D200" s="412">
        <v>117.5</v>
      </c>
      <c r="E200" s="401">
        <f t="shared" si="14"/>
        <v>65.888862762346193</v>
      </c>
      <c r="F200" s="400">
        <v>5.05</v>
      </c>
      <c r="G200" s="413">
        <f t="shared" si="12"/>
        <v>332.73875694984827</v>
      </c>
    </row>
    <row r="201" spans="1:7" ht="15" x14ac:dyDescent="0.25">
      <c r="A201" s="425">
        <f t="shared" si="13"/>
        <v>183</v>
      </c>
      <c r="B201" s="410" t="str">
        <f>'[1]Под 6'!A197</f>
        <v>176</v>
      </c>
      <c r="C201" s="417" t="s">
        <v>461</v>
      </c>
      <c r="D201" s="412">
        <v>81.099999999999994</v>
      </c>
      <c r="E201" s="401">
        <f t="shared" si="14"/>
        <v>45.477334212989589</v>
      </c>
      <c r="F201" s="400">
        <v>5.05</v>
      </c>
      <c r="G201" s="413">
        <f t="shared" si="12"/>
        <v>229.66053777559742</v>
      </c>
    </row>
    <row r="202" spans="1:7" ht="15" x14ac:dyDescent="0.25">
      <c r="A202" s="425">
        <f t="shared" si="13"/>
        <v>184</v>
      </c>
      <c r="B202" s="410" t="str">
        <f>'[1]Под 6'!A198</f>
        <v>177</v>
      </c>
      <c r="C202" s="870" t="s">
        <v>462</v>
      </c>
      <c r="D202" s="412">
        <f>214.1/2</f>
        <v>107.05</v>
      </c>
      <c r="E202" s="401">
        <f t="shared" si="14"/>
        <v>60.028959648588604</v>
      </c>
      <c r="F202" s="400">
        <v>5.05</v>
      </c>
      <c r="G202" s="413">
        <f t="shared" si="12"/>
        <v>303.14624622537247</v>
      </c>
    </row>
    <row r="203" spans="1:7" ht="15" x14ac:dyDescent="0.25">
      <c r="A203" s="425">
        <f t="shared" si="13"/>
        <v>185</v>
      </c>
      <c r="B203" s="410" t="str">
        <f>'[1]Под 6'!A199</f>
        <v>177а</v>
      </c>
      <c r="C203" s="870"/>
      <c r="D203" s="412">
        <f>214.1/2</f>
        <v>107.05</v>
      </c>
      <c r="E203" s="401">
        <f t="shared" si="14"/>
        <v>60.028959648588604</v>
      </c>
      <c r="F203" s="400">
        <v>5.05</v>
      </c>
      <c r="G203" s="413">
        <f t="shared" si="12"/>
        <v>303.14624622537247</v>
      </c>
    </row>
    <row r="204" spans="1:7" ht="15" x14ac:dyDescent="0.25">
      <c r="A204" s="425">
        <f t="shared" si="13"/>
        <v>186</v>
      </c>
      <c r="B204" s="410" t="str">
        <f>'[1]Под 6'!A200</f>
        <v>Л/178</v>
      </c>
      <c r="C204" s="398" t="s">
        <v>463</v>
      </c>
      <c r="D204" s="412">
        <v>85.5</v>
      </c>
      <c r="E204" s="401">
        <f t="shared" si="14"/>
        <v>47.9446618398349</v>
      </c>
      <c r="F204" s="400">
        <v>5.05</v>
      </c>
      <c r="G204" s="413">
        <f t="shared" si="12"/>
        <v>242.12054229116623</v>
      </c>
    </row>
    <row r="205" spans="1:7" ht="15" x14ac:dyDescent="0.25">
      <c r="A205" s="425">
        <f t="shared" si="13"/>
        <v>187</v>
      </c>
      <c r="B205" s="410" t="str">
        <f>'[1]Под 6'!A201</f>
        <v>179</v>
      </c>
      <c r="C205" s="398" t="s">
        <v>464</v>
      </c>
      <c r="D205" s="412">
        <v>45.7</v>
      </c>
      <c r="E205" s="401">
        <f t="shared" si="14"/>
        <v>25.626561942461461</v>
      </c>
      <c r="F205" s="400">
        <v>5.05</v>
      </c>
      <c r="G205" s="413">
        <f t="shared" si="12"/>
        <v>129.41413780943037</v>
      </c>
    </row>
    <row r="206" spans="1:7" ht="15" x14ac:dyDescent="0.25">
      <c r="A206" s="425">
        <f t="shared" si="13"/>
        <v>188</v>
      </c>
      <c r="B206" s="410" t="str">
        <f>'[1]Под 6'!A202</f>
        <v>180</v>
      </c>
      <c r="C206" s="398" t="s">
        <v>465</v>
      </c>
      <c r="D206" s="412">
        <v>47.3</v>
      </c>
      <c r="E206" s="401">
        <f t="shared" si="14"/>
        <v>26.523771988587022</v>
      </c>
      <c r="F206" s="400">
        <v>5.05</v>
      </c>
      <c r="G206" s="413">
        <f t="shared" si="12"/>
        <v>133.94504854236445</v>
      </c>
    </row>
    <row r="207" spans="1:7" ht="15" x14ac:dyDescent="0.25">
      <c r="A207" s="425">
        <f t="shared" si="13"/>
        <v>189</v>
      </c>
      <c r="B207" s="410" t="str">
        <f>'[1]Под 6'!A203</f>
        <v>181</v>
      </c>
      <c r="C207" s="398" t="s">
        <v>466</v>
      </c>
      <c r="D207" s="412">
        <v>111.5</v>
      </c>
      <c r="E207" s="401">
        <f t="shared" si="14"/>
        <v>62.524325089375331</v>
      </c>
      <c r="F207" s="400">
        <v>5.05</v>
      </c>
      <c r="G207" s="413">
        <f t="shared" si="12"/>
        <v>315.74784170134541</v>
      </c>
    </row>
    <row r="208" spans="1:7" ht="15" x14ac:dyDescent="0.25">
      <c r="A208" s="425">
        <f t="shared" si="13"/>
        <v>190</v>
      </c>
      <c r="B208" s="410" t="str">
        <f>'[1]Под 6'!A204</f>
        <v>182</v>
      </c>
      <c r="C208" s="398" t="s">
        <v>467</v>
      </c>
      <c r="D208" s="412">
        <v>57.7</v>
      </c>
      <c r="E208" s="401">
        <f t="shared" si="14"/>
        <v>32.355637288403202</v>
      </c>
      <c r="F208" s="400">
        <v>5.05</v>
      </c>
      <c r="G208" s="413">
        <f t="shared" si="12"/>
        <v>163.39596830643617</v>
      </c>
    </row>
    <row r="209" spans="1:7" ht="15" x14ac:dyDescent="0.25">
      <c r="A209" s="425">
        <f t="shared" si="13"/>
        <v>191</v>
      </c>
      <c r="B209" s="410" t="str">
        <f>'[1]Под 6'!A205</f>
        <v>П/183</v>
      </c>
      <c r="C209" s="424" t="s">
        <v>468</v>
      </c>
      <c r="D209" s="412">
        <v>115.8</v>
      </c>
      <c r="E209" s="401">
        <f t="shared" si="14"/>
        <v>64.93557708833778</v>
      </c>
      <c r="F209" s="400">
        <v>5.05</v>
      </c>
      <c r="G209" s="413">
        <f t="shared" si="12"/>
        <v>327.92466429610579</v>
      </c>
    </row>
    <row r="210" spans="1:7" ht="15" x14ac:dyDescent="0.25">
      <c r="A210" s="425">
        <f t="shared" si="13"/>
        <v>192</v>
      </c>
      <c r="B210" s="410" t="str">
        <f>'[1]Под 6'!A206</f>
        <v>184</v>
      </c>
      <c r="C210" s="398" t="s">
        <v>469</v>
      </c>
      <c r="D210" s="412">
        <v>79.900000000000006</v>
      </c>
      <c r="E210" s="401">
        <f t="shared" si="14"/>
        <v>44.804426678395423</v>
      </c>
      <c r="F210" s="400">
        <v>5.05</v>
      </c>
      <c r="G210" s="413">
        <f t="shared" si="12"/>
        <v>226.26235472589687</v>
      </c>
    </row>
    <row r="211" spans="1:7" ht="15" x14ac:dyDescent="0.25">
      <c r="A211" s="425">
        <f t="shared" si="13"/>
        <v>193</v>
      </c>
      <c r="B211" s="410" t="str">
        <f>'[1]Под 6'!A207</f>
        <v>185</v>
      </c>
      <c r="C211" s="398" t="s">
        <v>470</v>
      </c>
      <c r="D211" s="412">
        <v>124.5</v>
      </c>
      <c r="E211" s="401">
        <f t="shared" si="14"/>
        <v>69.814156714145554</v>
      </c>
      <c r="F211" s="400">
        <v>5.05</v>
      </c>
      <c r="G211" s="413">
        <f t="shared" si="12"/>
        <v>352.56149140643504</v>
      </c>
    </row>
    <row r="212" spans="1:7" ht="15" x14ac:dyDescent="0.25">
      <c r="A212" s="425">
        <f t="shared" si="13"/>
        <v>194</v>
      </c>
      <c r="B212" s="410" t="str">
        <f>'[1]Под 6'!A208</f>
        <v>186</v>
      </c>
      <c r="C212" s="398" t="s">
        <v>471</v>
      </c>
      <c r="D212" s="412">
        <v>85.9</v>
      </c>
      <c r="E212" s="401">
        <f t="shared" si="14"/>
        <v>48.168964351366284</v>
      </c>
      <c r="F212" s="400">
        <v>5.05</v>
      </c>
      <c r="G212" s="413">
        <f t="shared" si="12"/>
        <v>243.25326997439973</v>
      </c>
    </row>
    <row r="213" spans="1:7" ht="15" x14ac:dyDescent="0.25">
      <c r="A213" s="425">
        <f t="shared" si="13"/>
        <v>195</v>
      </c>
      <c r="B213" s="410" t="str">
        <f>'[1]Под 6'!A209</f>
        <v>Л/187</v>
      </c>
      <c r="C213" s="398" t="s">
        <v>472</v>
      </c>
      <c r="D213" s="412">
        <v>84.6</v>
      </c>
      <c r="E213" s="401">
        <f t="shared" si="14"/>
        <v>47.439981188889263</v>
      </c>
      <c r="F213" s="400">
        <v>5.05</v>
      </c>
      <c r="G213" s="413">
        <f t="shared" si="12"/>
        <v>239.57190500389078</v>
      </c>
    </row>
    <row r="214" spans="1:7" ht="15" x14ac:dyDescent="0.25">
      <c r="A214" s="425">
        <f t="shared" si="13"/>
        <v>196</v>
      </c>
      <c r="B214" s="410" t="str">
        <f>'[1]Под 6'!A210</f>
        <v>188</v>
      </c>
      <c r="C214" s="398" t="s">
        <v>431</v>
      </c>
      <c r="D214" s="412">
        <v>44.8</v>
      </c>
      <c r="E214" s="401">
        <f t="shared" si="14"/>
        <v>25.121881291515823</v>
      </c>
      <c r="F214" s="400">
        <v>5.05</v>
      </c>
      <c r="G214" s="413">
        <f t="shared" si="12"/>
        <v>126.8655005221549</v>
      </c>
    </row>
    <row r="215" spans="1:7" ht="15" x14ac:dyDescent="0.25">
      <c r="A215" s="425">
        <f t="shared" si="13"/>
        <v>197</v>
      </c>
      <c r="B215" s="410" t="str">
        <f>'[1]Под 6'!A211</f>
        <v>189</v>
      </c>
      <c r="C215" s="415" t="s">
        <v>473</v>
      </c>
      <c r="D215" s="412">
        <v>45.8</v>
      </c>
      <c r="E215" s="401">
        <f t="shared" si="14"/>
        <v>25.682637570344305</v>
      </c>
      <c r="F215" s="400">
        <v>5.05</v>
      </c>
      <c r="G215" s="413">
        <f t="shared" si="12"/>
        <v>129.69731973023875</v>
      </c>
    </row>
    <row r="216" spans="1:7" ht="15" x14ac:dyDescent="0.25">
      <c r="A216" s="425">
        <f t="shared" si="13"/>
        <v>198</v>
      </c>
      <c r="B216" s="410" t="str">
        <f>'[1]Под 6'!A212</f>
        <v>190</v>
      </c>
      <c r="C216" s="416" t="s">
        <v>474</v>
      </c>
      <c r="D216" s="412">
        <v>112.7</v>
      </c>
      <c r="E216" s="401">
        <f t="shared" si="14"/>
        <v>63.197232623969505</v>
      </c>
      <c r="F216" s="400">
        <v>5.05</v>
      </c>
      <c r="G216" s="413">
        <f t="shared" si="12"/>
        <v>319.14602475104601</v>
      </c>
    </row>
    <row r="217" spans="1:7" ht="15" x14ac:dyDescent="0.25">
      <c r="A217" s="425">
        <f t="shared" si="13"/>
        <v>199</v>
      </c>
      <c r="B217" s="410" t="str">
        <f>'[1]Под 6'!A213</f>
        <v>191</v>
      </c>
      <c r="C217" s="417" t="s">
        <v>475</v>
      </c>
      <c r="D217" s="412">
        <v>57.1</v>
      </c>
      <c r="E217" s="401">
        <f t="shared" si="14"/>
        <v>32.019183521106108</v>
      </c>
      <c r="F217" s="400">
        <v>5.05</v>
      </c>
      <c r="G217" s="413">
        <f t="shared" si="12"/>
        <v>161.69687678158584</v>
      </c>
    </row>
    <row r="218" spans="1:7" ht="15" x14ac:dyDescent="0.25">
      <c r="A218" s="425">
        <f t="shared" si="13"/>
        <v>200</v>
      </c>
      <c r="B218" s="410" t="str">
        <f>'[1]Под 6'!A214</f>
        <v>П/192</v>
      </c>
      <c r="C218" s="417" t="s">
        <v>476</v>
      </c>
      <c r="D218" s="412">
        <v>102.9</v>
      </c>
      <c r="E218" s="401">
        <f t="shared" ref="E218:E221" si="15">$E$4*D218/$A$5</f>
        <v>57.701821091450419</v>
      </c>
      <c r="F218" s="400">
        <v>5.05</v>
      </c>
      <c r="G218" s="413">
        <f t="shared" si="12"/>
        <v>291.39419651182459</v>
      </c>
    </row>
    <row r="219" spans="1:7" ht="15" x14ac:dyDescent="0.25">
      <c r="A219" s="425">
        <f t="shared" si="13"/>
        <v>201</v>
      </c>
      <c r="B219" s="410" t="str">
        <f>'[1]Под 6'!A215</f>
        <v>193</v>
      </c>
      <c r="C219" s="417" t="s">
        <v>477</v>
      </c>
      <c r="D219" s="412">
        <f>79.7</f>
        <v>79.7</v>
      </c>
      <c r="E219" s="401">
        <f t="shared" si="15"/>
        <v>44.69227542262972</v>
      </c>
      <c r="F219" s="400">
        <v>5.05</v>
      </c>
      <c r="G219" s="413">
        <f>E219*F219</f>
        <v>225.69599088428006</v>
      </c>
    </row>
    <row r="220" spans="1:7" ht="15" x14ac:dyDescent="0.25">
      <c r="A220" s="425">
        <f t="shared" si="13"/>
        <v>202</v>
      </c>
      <c r="B220" s="410" t="str">
        <f>'[1]Под 6'!A216</f>
        <v>194</v>
      </c>
      <c r="C220" s="424" t="s">
        <v>478</v>
      </c>
      <c r="D220" s="412">
        <v>124.2</v>
      </c>
      <c r="E220" s="401">
        <f t="shared" si="15"/>
        <v>69.64592983049701</v>
      </c>
      <c r="F220" s="400">
        <v>5.05</v>
      </c>
      <c r="G220" s="413">
        <f>E220*F220</f>
        <v>351.71194564400992</v>
      </c>
    </row>
    <row r="221" spans="1:7" ht="15" x14ac:dyDescent="0.25">
      <c r="A221" s="431">
        <f t="shared" si="13"/>
        <v>203</v>
      </c>
      <c r="B221" s="432" t="str">
        <f>'[1]Под 6'!A217</f>
        <v>195</v>
      </c>
      <c r="C221" s="417" t="s">
        <v>479</v>
      </c>
      <c r="D221" s="412">
        <v>86.4</v>
      </c>
      <c r="E221" s="401">
        <f t="shared" si="15"/>
        <v>48.449342490780523</v>
      </c>
      <c r="F221" s="400">
        <v>5.05</v>
      </c>
      <c r="G221" s="413">
        <f>E221*F221</f>
        <v>244.66917957844163</v>
      </c>
    </row>
    <row r="222" spans="1:7" x14ac:dyDescent="0.2">
      <c r="A222" s="425"/>
      <c r="B222" s="433"/>
      <c r="C222" s="434"/>
      <c r="D222" s="435">
        <f>SUM(D26:D221)</f>
        <v>16075.800000000007</v>
      </c>
      <c r="E222" s="435">
        <f>SUM(E26:E221)</f>
        <v>9014.6057871908451</v>
      </c>
      <c r="F222" s="436"/>
      <c r="G222" s="435">
        <f>SUM(G26:G221)</f>
        <v>45523.759225313821</v>
      </c>
    </row>
    <row r="223" spans="1:7" x14ac:dyDescent="0.2">
      <c r="C223" s="437" t="s">
        <v>1016</v>
      </c>
      <c r="D223" s="392">
        <f>D222+D25</f>
        <v>17471.600000000006</v>
      </c>
      <c r="E223" s="392">
        <f>E222+E25</f>
        <v>9797.3094011796347</v>
      </c>
      <c r="G223" s="378">
        <f>G222+G25</f>
        <v>49476.412475957208</v>
      </c>
    </row>
    <row r="224" spans="1:7" x14ac:dyDescent="0.2">
      <c r="E224" s="438"/>
    </row>
    <row r="227" spans="2:2" x14ac:dyDescent="0.2">
      <c r="B227" s="439"/>
    </row>
    <row r="228" spans="2:2" x14ac:dyDescent="0.2">
      <c r="B228" s="439"/>
    </row>
    <row r="229" spans="2:2" x14ac:dyDescent="0.2">
      <c r="B229" s="439"/>
    </row>
    <row r="230" spans="2:2" x14ac:dyDescent="0.2">
      <c r="B230" s="439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7"/>
      <c r="B1" s="877"/>
      <c r="C1" s="877"/>
      <c r="D1" s="877"/>
      <c r="E1" s="877"/>
    </row>
    <row r="2" spans="1:7" ht="33.75" customHeight="1" x14ac:dyDescent="0.2">
      <c r="A2" s="879" t="s">
        <v>1048</v>
      </c>
      <c r="B2" s="879"/>
      <c r="C2" s="879"/>
      <c r="D2" s="879"/>
      <c r="E2" s="879"/>
    </row>
    <row r="3" spans="1:7" ht="19.5" customHeight="1" x14ac:dyDescent="0.2">
      <c r="A3" s="880" t="s">
        <v>1424</v>
      </c>
      <c r="B3" s="880"/>
      <c r="C3" s="880"/>
      <c r="D3" s="880"/>
      <c r="E3" s="880"/>
    </row>
    <row r="4" spans="1:7" ht="15" x14ac:dyDescent="0.35">
      <c r="A4" s="878" t="s">
        <v>1426</v>
      </c>
      <c r="B4" s="878"/>
      <c r="C4" s="366"/>
      <c r="D4" s="367"/>
      <c r="E4" s="366">
        <v>24861.41</v>
      </c>
    </row>
    <row r="5" spans="1:7" ht="15" x14ac:dyDescent="0.25">
      <c r="A5" s="375">
        <v>44335.5</v>
      </c>
      <c r="B5" s="197" t="s">
        <v>1333</v>
      </c>
      <c r="C5" s="198"/>
      <c r="D5" s="198"/>
      <c r="E5" s="196"/>
    </row>
    <row r="6" spans="1:7" ht="15" x14ac:dyDescent="0.25">
      <c r="A6" s="368" t="s">
        <v>1425</v>
      </c>
      <c r="B6" s="292">
        <f>E4*5.05/A5</f>
        <v>2.8318192080838154</v>
      </c>
      <c r="C6" s="198" t="s">
        <v>1027</v>
      </c>
      <c r="D6" s="198"/>
      <c r="E6" s="196"/>
    </row>
    <row r="7" spans="1:7" ht="15" x14ac:dyDescent="0.25">
      <c r="A7" s="199" t="s">
        <v>1017</v>
      </c>
      <c r="B7" s="199"/>
      <c r="C7" s="199"/>
      <c r="D7" s="199"/>
      <c r="E7" s="196"/>
    </row>
    <row r="8" spans="1:7" ht="15" x14ac:dyDescent="0.25">
      <c r="A8" s="197" t="s">
        <v>1021</v>
      </c>
      <c r="B8" s="197"/>
      <c r="C8" s="197"/>
      <c r="D8" s="197"/>
      <c r="E8" s="196"/>
    </row>
    <row r="9" spans="1:7" ht="15" x14ac:dyDescent="0.25">
      <c r="A9" s="876" t="s">
        <v>1022</v>
      </c>
      <c r="B9" s="876"/>
      <c r="C9" s="876"/>
      <c r="D9" s="876"/>
      <c r="E9" s="200"/>
    </row>
    <row r="10" spans="1:7" ht="15" x14ac:dyDescent="0.25">
      <c r="A10" s="197" t="s">
        <v>1018</v>
      </c>
      <c r="B10" s="197"/>
      <c r="C10" s="197"/>
      <c r="D10" s="197"/>
      <c r="E10" s="200"/>
    </row>
    <row r="11" spans="1:7" ht="15" x14ac:dyDescent="0.25">
      <c r="A11" s="876" t="s">
        <v>1023</v>
      </c>
      <c r="B11" s="876"/>
      <c r="C11" s="876"/>
      <c r="D11" s="876"/>
      <c r="E11" s="201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4" t="s">
        <v>2000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1019</v>
      </c>
      <c r="G14" s="33" t="s">
        <v>1020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5" t="s">
        <v>30</v>
      </c>
      <c r="D17" s="43">
        <v>61.9</v>
      </c>
      <c r="E17" s="42">
        <f>D17/$A$5*$E$4</f>
        <v>34.710813659482803</v>
      </c>
      <c r="F17" s="718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5" t="s">
        <v>32</v>
      </c>
      <c r="D18" s="202">
        <v>47.3</v>
      </c>
      <c r="E18" s="42">
        <f t="shared" ref="E18:E35" si="0">D18/$A$5*$E$4</f>
        <v>26.523771988587022</v>
      </c>
      <c r="F18" s="718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5" t="s">
        <v>34</v>
      </c>
      <c r="D19" s="202">
        <v>60.9</v>
      </c>
      <c r="E19" s="42">
        <f t="shared" si="0"/>
        <v>34.150057380654324</v>
      </c>
      <c r="F19" s="718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5" t="s">
        <v>36</v>
      </c>
      <c r="D20" s="202">
        <v>130.80000000000001</v>
      </c>
      <c r="E20" s="42">
        <f t="shared" si="0"/>
        <v>73.346921270764966</v>
      </c>
      <c r="F20" s="718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5" t="s">
        <v>38</v>
      </c>
      <c r="D21" s="202">
        <v>107.1</v>
      </c>
      <c r="E21" s="42">
        <f t="shared" si="0"/>
        <v>60.05699746253002</v>
      </c>
      <c r="F21" s="718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5" t="s">
        <v>40</v>
      </c>
      <c r="D22" s="202">
        <v>63.6</v>
      </c>
      <c r="E22" s="42">
        <f t="shared" si="0"/>
        <v>35.664099333491222</v>
      </c>
      <c r="F22" s="718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5" t="s">
        <v>42</v>
      </c>
      <c r="D23" s="305">
        <v>20.399999999999999</v>
      </c>
      <c r="E23" s="306">
        <f t="shared" si="0"/>
        <v>11.439428088100955</v>
      </c>
      <c r="F23" s="718">
        <v>5.05</v>
      </c>
      <c r="G23" s="305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5" t="s">
        <v>44</v>
      </c>
      <c r="D24" s="43">
        <v>32.299999999999997</v>
      </c>
      <c r="E24" s="42">
        <f t="shared" si="0"/>
        <v>18.112427806159847</v>
      </c>
      <c r="F24" s="718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5" t="s">
        <v>46</v>
      </c>
      <c r="D25" s="307">
        <v>69.8</v>
      </c>
      <c r="E25" s="308">
        <f t="shared" si="0"/>
        <v>39.14078826222778</v>
      </c>
      <c r="F25" s="718">
        <v>5.05</v>
      </c>
      <c r="G25" s="307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5" t="s">
        <v>48</v>
      </c>
      <c r="D26" s="43">
        <f>28.95*2</f>
        <v>57.9</v>
      </c>
      <c r="E26" s="42">
        <f t="shared" si="0"/>
        <v>32.46778854416889</v>
      </c>
      <c r="F26" s="718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5" t="s">
        <v>50</v>
      </c>
      <c r="D27" s="43">
        <v>78.8</v>
      </c>
      <c r="E27" s="42">
        <f t="shared" si="0"/>
        <v>44.18759477168409</v>
      </c>
      <c r="F27" s="718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5" t="s">
        <v>52</v>
      </c>
      <c r="D28" s="43">
        <v>46</v>
      </c>
      <c r="E28" s="42">
        <f t="shared" si="0"/>
        <v>25.794788826110004</v>
      </c>
      <c r="F28" s="718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4" t="s">
        <v>995</v>
      </c>
      <c r="D29" s="43">
        <v>7</v>
      </c>
      <c r="E29" s="42">
        <f t="shared" si="0"/>
        <v>3.9252939517993481</v>
      </c>
      <c r="F29" s="718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5" t="s">
        <v>55</v>
      </c>
      <c r="D30" s="43">
        <v>201.3</v>
      </c>
      <c r="E30" s="42">
        <f t="shared" si="0"/>
        <v>112.8802389281727</v>
      </c>
      <c r="F30" s="718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5" t="s">
        <v>57</v>
      </c>
      <c r="D31" s="43">
        <v>39.200000000000003</v>
      </c>
      <c r="E31" s="42">
        <f t="shared" si="0"/>
        <v>21.981646130076349</v>
      </c>
      <c r="F31" s="718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5" t="s">
        <v>59</v>
      </c>
      <c r="D32" s="43">
        <v>45</v>
      </c>
      <c r="E32" s="42">
        <f t="shared" si="0"/>
        <v>25.234032547281526</v>
      </c>
      <c r="F32" s="718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5" t="s">
        <v>61</v>
      </c>
      <c r="D33" s="43">
        <v>49.4</v>
      </c>
      <c r="E33" s="42">
        <f t="shared" si="0"/>
        <v>27.70136017412683</v>
      </c>
      <c r="F33" s="718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5" t="s">
        <v>63</v>
      </c>
      <c r="D34" s="43">
        <v>112.8</v>
      </c>
      <c r="E34" s="42">
        <f t="shared" si="0"/>
        <v>63.253308251852346</v>
      </c>
      <c r="F34" s="718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5" t="s">
        <v>65</v>
      </c>
      <c r="D35" s="43">
        <v>112.2</v>
      </c>
      <c r="E35" s="42">
        <f t="shared" si="0"/>
        <v>62.916854484555266</v>
      </c>
      <c r="F35" s="718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8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5" t="s">
        <v>1445</v>
      </c>
      <c r="D37" s="43">
        <v>13</v>
      </c>
      <c r="E37" s="42">
        <f t="shared" ref="E37:E44" si="3">D37/$A$5*$E$4</f>
        <v>7.2898316247702182</v>
      </c>
      <c r="F37" s="718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5" t="s">
        <v>1446</v>
      </c>
      <c r="D38" s="43">
        <v>50</v>
      </c>
      <c r="E38" s="42">
        <f t="shared" si="3"/>
        <v>28.037813941423916</v>
      </c>
      <c r="F38" s="718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5" t="s">
        <v>1448</v>
      </c>
      <c r="D39" s="43">
        <v>74.2</v>
      </c>
      <c r="E39" s="42">
        <f t="shared" si="3"/>
        <v>41.60811588907309</v>
      </c>
      <c r="F39" s="718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1351</v>
      </c>
      <c r="C40" s="195" t="s">
        <v>1352</v>
      </c>
      <c r="D40" s="43">
        <v>19.059999999999999</v>
      </c>
      <c r="E40" s="42">
        <f t="shared" si="3"/>
        <v>10.688014674470796</v>
      </c>
      <c r="F40" s="718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1367</v>
      </c>
      <c r="C41" s="195" t="s">
        <v>1449</v>
      </c>
      <c r="D41" s="43">
        <v>19.059999999999999</v>
      </c>
      <c r="E41" s="42">
        <f t="shared" si="3"/>
        <v>10.688014674470796</v>
      </c>
      <c r="F41" s="718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1368</v>
      </c>
      <c r="C42" s="195" t="s">
        <v>1362</v>
      </c>
      <c r="D42" s="43">
        <v>19.059999999999999</v>
      </c>
      <c r="E42" s="42"/>
      <c r="F42" s="718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965</v>
      </c>
      <c r="C43" s="195" t="s">
        <v>1362</v>
      </c>
      <c r="D43" s="43">
        <v>74.599999999999994</v>
      </c>
      <c r="E43" s="42"/>
      <c r="F43" s="718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5" t="s">
        <v>70</v>
      </c>
      <c r="D44" s="43">
        <v>7</v>
      </c>
      <c r="E44" s="42">
        <f t="shared" si="3"/>
        <v>3.9252939517993481</v>
      </c>
      <c r="F44" s="718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1335</v>
      </c>
      <c r="C45" s="195" t="s">
        <v>1362</v>
      </c>
      <c r="D45" s="252">
        <v>36.700000000000003</v>
      </c>
      <c r="E45" s="266"/>
      <c r="F45" s="718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3">
        <f>SUM(D37:D45)</f>
        <v>312.68</v>
      </c>
      <c r="E46" s="203">
        <f>SUM(E37:E45)</f>
        <v>102.23708475600816</v>
      </c>
      <c r="F46" s="718">
        <v>5.05</v>
      </c>
      <c r="G46" s="203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3"/>
      <c r="E47" s="42"/>
      <c r="F47" s="718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6">
        <v>79.8</v>
      </c>
      <c r="E48" s="42">
        <f t="shared" ref="E48:E93" si="6">D48/$A$5*$E$4</f>
        <v>44.748351050512568</v>
      </c>
      <c r="F48" s="718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2">
        <v>47.9</v>
      </c>
      <c r="E49" s="42">
        <f t="shared" si="6"/>
        <v>26.860225755884112</v>
      </c>
      <c r="F49" s="718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2">
        <v>47.8</v>
      </c>
      <c r="E50" s="42">
        <f t="shared" si="6"/>
        <v>26.804150128001261</v>
      </c>
      <c r="F50" s="718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2">
        <v>110.4</v>
      </c>
      <c r="E51" s="42">
        <f t="shared" si="6"/>
        <v>61.907493182664012</v>
      </c>
      <c r="F51" s="718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2">
        <f>79.5</f>
        <v>79.5</v>
      </c>
      <c r="E52" s="42">
        <f t="shared" si="6"/>
        <v>44.580124166864024</v>
      </c>
      <c r="F52" s="718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968</v>
      </c>
      <c r="D53" s="202">
        <v>48.4</v>
      </c>
      <c r="E53" s="42">
        <f t="shared" si="6"/>
        <v>27.140603895298351</v>
      </c>
      <c r="F53" s="718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2">
        <v>48.3</v>
      </c>
      <c r="E54" s="42">
        <f t="shared" si="6"/>
        <v>27.0845282674155</v>
      </c>
      <c r="F54" s="718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2">
        <v>110</v>
      </c>
      <c r="E55" s="42">
        <f t="shared" si="6"/>
        <v>61.683190671132607</v>
      </c>
      <c r="F55" s="718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2">
        <v>79.5</v>
      </c>
      <c r="E56" s="42">
        <f t="shared" si="6"/>
        <v>44.580124166864024</v>
      </c>
      <c r="F56" s="718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2">
        <v>53.5</v>
      </c>
      <c r="E57" s="42">
        <f t="shared" si="6"/>
        <v>30.00046091732359</v>
      </c>
      <c r="F57" s="718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2">
        <v>48.3</v>
      </c>
      <c r="E58" s="42">
        <f t="shared" si="6"/>
        <v>27.0845282674155</v>
      </c>
      <c r="F58" s="718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2">
        <f>110.4</f>
        <v>110.4</v>
      </c>
      <c r="E59" s="42">
        <f t="shared" si="6"/>
        <v>61.907493182664012</v>
      </c>
      <c r="F59" s="718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2">
        <v>79.7</v>
      </c>
      <c r="E60" s="42">
        <f t="shared" si="6"/>
        <v>44.69227542262972</v>
      </c>
      <c r="F60" s="718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2">
        <v>48.2</v>
      </c>
      <c r="E61" s="42">
        <f t="shared" si="6"/>
        <v>27.028452639532656</v>
      </c>
      <c r="F61" s="718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2">
        <v>48.3</v>
      </c>
      <c r="E62" s="42">
        <f t="shared" si="6"/>
        <v>27.0845282674155</v>
      </c>
      <c r="F62" s="718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2">
        <v>110.4</v>
      </c>
      <c r="E63" s="42">
        <f t="shared" si="6"/>
        <v>61.907493182664012</v>
      </c>
      <c r="F63" s="718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2">
        <v>79.3</v>
      </c>
      <c r="E64" s="42">
        <f t="shared" si="6"/>
        <v>44.467972911098329</v>
      </c>
      <c r="F64" s="718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2">
        <f>50.5</f>
        <v>50.5</v>
      </c>
      <c r="E65" s="42">
        <f t="shared" si="6"/>
        <v>28.318192080838156</v>
      </c>
      <c r="F65" s="718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2">
        <v>48</v>
      </c>
      <c r="E66" s="42">
        <f t="shared" si="6"/>
        <v>26.916301383766957</v>
      </c>
      <c r="F66" s="718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2">
        <v>110.8</v>
      </c>
      <c r="E67" s="42">
        <f t="shared" si="6"/>
        <v>62.131795694195397</v>
      </c>
      <c r="F67" s="718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2">
        <v>79.400000000000006</v>
      </c>
      <c r="E68" s="42">
        <f t="shared" si="6"/>
        <v>44.524048538981177</v>
      </c>
      <c r="F68" s="718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2">
        <v>51.8</v>
      </c>
      <c r="E69" s="42">
        <f t="shared" si="6"/>
        <v>29.047175243315177</v>
      </c>
      <c r="F69" s="718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2">
        <v>48.3</v>
      </c>
      <c r="E70" s="42">
        <f t="shared" si="6"/>
        <v>27.0845282674155</v>
      </c>
      <c r="F70" s="718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2">
        <v>110.8</v>
      </c>
      <c r="E71" s="42">
        <f t="shared" si="6"/>
        <v>62.131795694195397</v>
      </c>
      <c r="F71" s="718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2">
        <v>80.2</v>
      </c>
      <c r="E72" s="42">
        <f t="shared" si="6"/>
        <v>44.972653562043959</v>
      </c>
      <c r="F72" s="718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2">
        <v>48.6</v>
      </c>
      <c r="E73" s="42">
        <f t="shared" si="6"/>
        <v>27.252755151064047</v>
      </c>
      <c r="F73" s="718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2">
        <v>48.4</v>
      </c>
      <c r="E74" s="42">
        <f t="shared" si="6"/>
        <v>27.140603895298351</v>
      </c>
      <c r="F74" s="718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2">
        <v>109.9</v>
      </c>
      <c r="E75" s="42">
        <f t="shared" si="6"/>
        <v>61.627115043249773</v>
      </c>
      <c r="F75" s="718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2">
        <v>79.3</v>
      </c>
      <c r="E76" s="42">
        <f t="shared" si="6"/>
        <v>44.467972911098329</v>
      </c>
      <c r="F76" s="718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2">
        <v>48.4</v>
      </c>
      <c r="E77" s="42">
        <f t="shared" si="6"/>
        <v>27.140603895298351</v>
      </c>
      <c r="F77" s="718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2">
        <v>48.2</v>
      </c>
      <c r="E78" s="42">
        <f t="shared" si="6"/>
        <v>27.028452639532656</v>
      </c>
      <c r="F78" s="718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2">
        <v>110.4</v>
      </c>
      <c r="E79" s="42">
        <f t="shared" si="6"/>
        <v>61.907493182664012</v>
      </c>
      <c r="F79" s="718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2">
        <v>78.8</v>
      </c>
      <c r="E80" s="42">
        <f t="shared" si="6"/>
        <v>44.18759477168409</v>
      </c>
      <c r="F80" s="718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2">
        <v>50.3</v>
      </c>
      <c r="E81" s="42">
        <f t="shared" si="6"/>
        <v>28.206040825072453</v>
      </c>
      <c r="F81" s="718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2">
        <v>49.1</v>
      </c>
      <c r="E82" s="42">
        <f t="shared" si="6"/>
        <v>27.533133290478286</v>
      </c>
      <c r="F82" s="718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2">
        <v>109.1</v>
      </c>
      <c r="E83" s="42">
        <f t="shared" si="6"/>
        <v>61.178510020186977</v>
      </c>
      <c r="F83" s="718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2">
        <v>78.3</v>
      </c>
      <c r="E84" s="42">
        <f t="shared" si="6"/>
        <v>43.907216632269851</v>
      </c>
      <c r="F84" s="718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2">
        <v>49.1</v>
      </c>
      <c r="E85" s="42">
        <f t="shared" si="6"/>
        <v>27.533133290478286</v>
      </c>
      <c r="F85" s="718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2">
        <v>48.6</v>
      </c>
      <c r="E86" s="42">
        <f t="shared" si="6"/>
        <v>27.252755151064047</v>
      </c>
      <c r="F86" s="718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2">
        <v>109.9</v>
      </c>
      <c r="E87" s="42">
        <f t="shared" si="6"/>
        <v>61.627115043249773</v>
      </c>
      <c r="F87" s="718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2">
        <v>78.7</v>
      </c>
      <c r="E88" s="42">
        <f t="shared" si="6"/>
        <v>44.131519143801242</v>
      </c>
      <c r="F88" s="718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2">
        <v>54.3</v>
      </c>
      <c r="E89" s="42">
        <f t="shared" si="6"/>
        <v>30.449065940386369</v>
      </c>
      <c r="F89" s="718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2">
        <v>50.1</v>
      </c>
      <c r="E90" s="42">
        <f t="shared" si="6"/>
        <v>28.093889569306764</v>
      </c>
      <c r="F90" s="718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2">
        <v>114.1</v>
      </c>
      <c r="E91" s="42">
        <f t="shared" si="6"/>
        <v>63.982291414329374</v>
      </c>
      <c r="F91" s="718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2">
        <v>81.2</v>
      </c>
      <c r="E92" s="42">
        <f t="shared" si="6"/>
        <v>45.533409840872444</v>
      </c>
      <c r="F92" s="718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2">
        <v>47.9</v>
      </c>
      <c r="E93" s="42">
        <f t="shared" si="6"/>
        <v>26.860225755884112</v>
      </c>
      <c r="F93" s="718">
        <v>5.05</v>
      </c>
      <c r="G93" s="43">
        <f t="shared" si="8"/>
        <v>135.64414006721475</v>
      </c>
      <c r="J93" t="s">
        <v>1655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2">
        <v>50.6</v>
      </c>
      <c r="E94" s="42">
        <f>D94/$A$5*$E$4</f>
        <v>28.374267708721003</v>
      </c>
      <c r="F94" s="718">
        <v>5.05</v>
      </c>
      <c r="G94" s="43">
        <f t="shared" si="8"/>
        <v>143.29005192904106</v>
      </c>
      <c r="I94" s="35" t="s">
        <v>1654</v>
      </c>
      <c r="J94" s="371" t="s">
        <v>1656</v>
      </c>
      <c r="K94" s="371" t="s">
        <v>1657</v>
      </c>
      <c r="L94" s="371" t="s">
        <v>1658</v>
      </c>
      <c r="M94" s="371" t="s">
        <v>1659</v>
      </c>
    </row>
    <row r="95" spans="1:13" ht="15.75" x14ac:dyDescent="0.25">
      <c r="A95" s="468">
        <f t="shared" si="7"/>
        <v>48</v>
      </c>
      <c r="B95" s="469" t="str">
        <f>'[1]Под 1 и 2'!A53</f>
        <v>1/ 48</v>
      </c>
      <c r="C95" s="470" t="s">
        <v>156</v>
      </c>
      <c r="D95" s="471">
        <v>114.2</v>
      </c>
      <c r="E95" s="42">
        <f>D95/$A$5*$E$4</f>
        <v>64.038367042212215</v>
      </c>
      <c r="F95" s="718">
        <v>5.05</v>
      </c>
      <c r="G95" s="472">
        <f t="shared" si="8"/>
        <v>323.39375356317169</v>
      </c>
      <c r="I95" s="576"/>
      <c r="J95" s="576">
        <v>1</v>
      </c>
      <c r="K95" s="576">
        <v>2</v>
      </c>
      <c r="L95" s="576" t="s">
        <v>1660</v>
      </c>
      <c r="M95" s="576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2">
        <v>76.400000000000006</v>
      </c>
      <c r="E96" s="42">
        <f t="shared" ref="E96" si="9">D96/$A$5*$E$4</f>
        <v>42.841779702495749</v>
      </c>
      <c r="F96" s="718">
        <v>5.05</v>
      </c>
      <c r="G96" s="43">
        <f t="shared" si="8"/>
        <v>216.35098749760354</v>
      </c>
      <c r="I96" s="35" t="s">
        <v>1652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2">
        <v>51.1</v>
      </c>
      <c r="E97" s="42">
        <f t="shared" ref="E97:E127" si="10">D97/$A$5*$E$4</f>
        <v>28.654645848135239</v>
      </c>
      <c r="F97" s="718">
        <v>5.05</v>
      </c>
      <c r="G97" s="43">
        <f t="shared" si="8"/>
        <v>144.70596153308296</v>
      </c>
      <c r="I97" s="35" t="s">
        <v>1653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2">
        <v>50.2</v>
      </c>
      <c r="E98" s="42">
        <f t="shared" si="10"/>
        <v>28.149965197189616</v>
      </c>
      <c r="F98" s="718">
        <v>5.05</v>
      </c>
      <c r="G98" s="43">
        <f t="shared" si="8"/>
        <v>142.15732424580756</v>
      </c>
      <c r="I98" s="371" t="s">
        <v>1661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2">
        <v>114.4</v>
      </c>
      <c r="E99" s="42">
        <f t="shared" si="10"/>
        <v>64.150518297977925</v>
      </c>
      <c r="F99" s="718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2">
        <v>81</v>
      </c>
      <c r="E100" s="42">
        <f t="shared" si="10"/>
        <v>45.421258585106742</v>
      </c>
      <c r="F100" s="718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2">
        <v>50.8</v>
      </c>
      <c r="E101" s="42">
        <f t="shared" si="10"/>
        <v>28.486418964486699</v>
      </c>
      <c r="F101" s="718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2">
        <v>50.8</v>
      </c>
      <c r="E102" s="42">
        <f t="shared" si="10"/>
        <v>28.486418964486699</v>
      </c>
      <c r="F102" s="718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2">
        <v>114.4</v>
      </c>
      <c r="E103" s="42">
        <f t="shared" si="10"/>
        <v>64.150518297977925</v>
      </c>
      <c r="F103" s="718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2">
        <v>82.7</v>
      </c>
      <c r="E104" s="42">
        <f t="shared" si="10"/>
        <v>46.374544259115162</v>
      </c>
      <c r="F104" s="718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2">
        <v>51</v>
      </c>
      <c r="E105" s="42">
        <f t="shared" si="10"/>
        <v>28.598570220252395</v>
      </c>
      <c r="F105" s="718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2">
        <v>54.7</v>
      </c>
      <c r="E106" s="42">
        <f t="shared" si="10"/>
        <v>30.673368451917767</v>
      </c>
      <c r="F106" s="718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2">
        <v>120.3</v>
      </c>
      <c r="E107" s="42">
        <f t="shared" si="10"/>
        <v>67.458980343065946</v>
      </c>
      <c r="F107" s="718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2">
        <f>84</f>
        <v>84</v>
      </c>
      <c r="E108" s="42">
        <f t="shared" si="10"/>
        <v>47.103527421592176</v>
      </c>
      <c r="F108" s="718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2">
        <v>50.6</v>
      </c>
      <c r="E109" s="42">
        <f t="shared" si="10"/>
        <v>28.374267708721003</v>
      </c>
      <c r="F109" s="718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2">
        <v>50.2</v>
      </c>
      <c r="E110" s="42">
        <f t="shared" si="10"/>
        <v>28.149965197189616</v>
      </c>
      <c r="F110" s="718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2">
        <v>119.9</v>
      </c>
      <c r="E111" s="42">
        <f t="shared" si="10"/>
        <v>67.234677831534555</v>
      </c>
      <c r="F111" s="718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2">
        <v>82.8</v>
      </c>
      <c r="E112" s="42">
        <f t="shared" si="10"/>
        <v>46.430619886998002</v>
      </c>
      <c r="F112" s="718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2">
        <v>50.6</v>
      </c>
      <c r="E113" s="42">
        <f t="shared" si="10"/>
        <v>28.374267708721003</v>
      </c>
      <c r="F113" s="718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2">
        <v>50.7</v>
      </c>
      <c r="E114" s="42">
        <f t="shared" si="10"/>
        <v>28.430343336603851</v>
      </c>
      <c r="F114" s="718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2">
        <v>120.9</v>
      </c>
      <c r="E115" s="42">
        <f t="shared" si="10"/>
        <v>67.795434110363033</v>
      </c>
      <c r="F115" s="718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6">
        <v>107.1</v>
      </c>
      <c r="E116" s="42">
        <f t="shared" si="10"/>
        <v>60.05699746253002</v>
      </c>
      <c r="F116" s="718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2">
        <v>48.8</v>
      </c>
      <c r="E117" s="42">
        <f t="shared" si="10"/>
        <v>27.364906406829739</v>
      </c>
      <c r="F117" s="718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2">
        <v>47.3</v>
      </c>
      <c r="E118" s="42">
        <f t="shared" si="10"/>
        <v>26.523771988587022</v>
      </c>
      <c r="F118" s="718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2">
        <v>80.8</v>
      </c>
      <c r="E119" s="42">
        <f t="shared" si="10"/>
        <v>45.309107329341046</v>
      </c>
      <c r="F119" s="718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2">
        <v>106.9</v>
      </c>
      <c r="E120" s="42">
        <f t="shared" si="10"/>
        <v>59.944846206764332</v>
      </c>
      <c r="F120" s="718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2">
        <v>48.6</v>
      </c>
      <c r="E121" s="42">
        <f t="shared" si="10"/>
        <v>27.252755151064047</v>
      </c>
      <c r="F121" s="718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2">
        <v>48.4</v>
      </c>
      <c r="E122" s="42">
        <f t="shared" si="10"/>
        <v>27.140603895298351</v>
      </c>
      <c r="F122" s="718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981</v>
      </c>
      <c r="D123" s="512">
        <v>80.5</v>
      </c>
      <c r="E123" s="42">
        <f t="shared" si="10"/>
        <v>45.140880445692503</v>
      </c>
      <c r="F123" s="718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3" t="s">
        <v>185</v>
      </c>
      <c r="D124" s="207">
        <v>108.5</v>
      </c>
      <c r="E124" s="42">
        <f t="shared" si="10"/>
        <v>60.84205625288989</v>
      </c>
      <c r="F124" s="718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6">
        <v>48.4</v>
      </c>
      <c r="E125" s="42">
        <f t="shared" si="10"/>
        <v>27.140603895298351</v>
      </c>
      <c r="F125" s="718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2">
        <v>48.9</v>
      </c>
      <c r="E126" s="42">
        <f t="shared" si="10"/>
        <v>27.420982034712591</v>
      </c>
      <c r="F126" s="718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2">
        <v>80.2</v>
      </c>
      <c r="E127" s="42">
        <f t="shared" si="10"/>
        <v>44.972653562043959</v>
      </c>
      <c r="F127" s="718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2">
        <v>107</v>
      </c>
      <c r="E128" s="42">
        <f t="shared" ref="E128:E159" si="12">D128/$A$5*$E$4</f>
        <v>60.00092183464718</v>
      </c>
      <c r="F128" s="718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2">
        <v>48.8</v>
      </c>
      <c r="E129" s="42">
        <f t="shared" si="12"/>
        <v>27.364906406829739</v>
      </c>
      <c r="F129" s="718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2">
        <v>48.9</v>
      </c>
      <c r="E130" s="42">
        <f t="shared" si="12"/>
        <v>27.420982034712591</v>
      </c>
      <c r="F130" s="718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2">
        <v>80.400000000000006</v>
      </c>
      <c r="E131" s="42">
        <f t="shared" si="12"/>
        <v>45.084804817809662</v>
      </c>
      <c r="F131" s="718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2">
        <v>106.7</v>
      </c>
      <c r="E132" s="42">
        <f t="shared" si="12"/>
        <v>59.832694950998636</v>
      </c>
      <c r="F132" s="718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2">
        <v>48.7</v>
      </c>
      <c r="E133" s="42">
        <f t="shared" si="12"/>
        <v>27.308830778946891</v>
      </c>
      <c r="F133" s="718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2">
        <v>48.8</v>
      </c>
      <c r="E134" s="42">
        <f t="shared" si="12"/>
        <v>27.364906406829739</v>
      </c>
      <c r="F134" s="718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2">
        <v>80.3</v>
      </c>
      <c r="E135" s="42">
        <f t="shared" si="12"/>
        <v>45.028729189926807</v>
      </c>
      <c r="F135" s="718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2">
        <v>107.1</v>
      </c>
      <c r="E136" s="42">
        <f t="shared" si="12"/>
        <v>60.05699746253002</v>
      </c>
      <c r="F136" s="718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2">
        <v>48.8</v>
      </c>
      <c r="E137" s="42">
        <f t="shared" si="12"/>
        <v>27.364906406829739</v>
      </c>
      <c r="F137" s="718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2">
        <v>48.4</v>
      </c>
      <c r="E138" s="42">
        <f t="shared" si="12"/>
        <v>27.140603895298351</v>
      </c>
      <c r="F138" s="718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2">
        <v>80.5</v>
      </c>
      <c r="E139" s="42">
        <f t="shared" si="12"/>
        <v>45.140880445692503</v>
      </c>
      <c r="F139" s="718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2">
        <v>108.7</v>
      </c>
      <c r="E140" s="42">
        <f t="shared" si="12"/>
        <v>60.954207508655593</v>
      </c>
      <c r="F140" s="718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2">
        <v>50.5</v>
      </c>
      <c r="E141" s="42">
        <f t="shared" si="12"/>
        <v>28.318192080838156</v>
      </c>
      <c r="F141" s="718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2">
        <v>50.7</v>
      </c>
      <c r="E142" s="42">
        <f t="shared" si="12"/>
        <v>28.430343336603851</v>
      </c>
      <c r="F142" s="718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2">
        <v>80.400000000000006</v>
      </c>
      <c r="E143" s="42">
        <f t="shared" si="12"/>
        <v>45.084804817809662</v>
      </c>
      <c r="F143" s="718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2">
        <v>108.7</v>
      </c>
      <c r="E144" s="42">
        <f t="shared" si="12"/>
        <v>60.954207508655593</v>
      </c>
      <c r="F144" s="718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2">
        <v>50.6</v>
      </c>
      <c r="E145" s="42">
        <f t="shared" si="12"/>
        <v>28.374267708721003</v>
      </c>
      <c r="F145" s="718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2">
        <v>51</v>
      </c>
      <c r="E146" s="42">
        <f t="shared" si="12"/>
        <v>28.598570220252395</v>
      </c>
      <c r="F146" s="718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2">
        <v>80.3</v>
      </c>
      <c r="E147" s="42">
        <f t="shared" si="12"/>
        <v>45.028729189926807</v>
      </c>
      <c r="F147" s="718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2">
        <v>112.7</v>
      </c>
      <c r="E148" s="42">
        <f t="shared" si="12"/>
        <v>63.197232623969505</v>
      </c>
      <c r="F148" s="718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2">
        <v>50.7</v>
      </c>
      <c r="E149" s="42">
        <f t="shared" si="12"/>
        <v>28.430343336603851</v>
      </c>
      <c r="F149" s="718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2">
        <v>50.9</v>
      </c>
      <c r="E150" s="42">
        <f t="shared" si="12"/>
        <v>28.542494592369543</v>
      </c>
      <c r="F150" s="718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2">
        <v>81</v>
      </c>
      <c r="E151" s="42">
        <f t="shared" si="12"/>
        <v>45.421258585106742</v>
      </c>
      <c r="F151" s="718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2">
        <v>111.8</v>
      </c>
      <c r="E152" s="42">
        <f t="shared" si="12"/>
        <v>62.692551973023875</v>
      </c>
      <c r="F152" s="718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2">
        <v>50.6</v>
      </c>
      <c r="E153" s="42">
        <f t="shared" si="12"/>
        <v>28.374267708721003</v>
      </c>
      <c r="F153" s="718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2">
        <v>50.7</v>
      </c>
      <c r="E154" s="42">
        <f t="shared" si="12"/>
        <v>28.430343336603851</v>
      </c>
      <c r="F154" s="718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2">
        <v>80.8</v>
      </c>
      <c r="E155" s="42">
        <f t="shared" si="12"/>
        <v>45.309107329341046</v>
      </c>
      <c r="F155" s="718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2">
        <v>112</v>
      </c>
      <c r="E156" s="42">
        <f t="shared" si="12"/>
        <v>62.80470322878957</v>
      </c>
      <c r="F156" s="718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6">
        <f>50.5</f>
        <v>50.5</v>
      </c>
      <c r="E157" s="42">
        <f t="shared" si="12"/>
        <v>28.318192080838156</v>
      </c>
      <c r="F157" s="718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6">
        <v>50.1</v>
      </c>
      <c r="E158" s="42">
        <f t="shared" si="12"/>
        <v>28.093889569306764</v>
      </c>
      <c r="F158" s="718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2">
        <v>80.400000000000006</v>
      </c>
      <c r="E159" s="42">
        <f t="shared" si="12"/>
        <v>45.084804817809662</v>
      </c>
      <c r="F159" s="718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6">
        <v>72.599999999999994</v>
      </c>
      <c r="E160" s="42">
        <f t="shared" ref="E160:E191" si="14">D160/$A$5*$E$4</f>
        <v>40.710905842947525</v>
      </c>
      <c r="F160" s="718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2">
        <v>50.9</v>
      </c>
      <c r="E161" s="42">
        <f t="shared" si="14"/>
        <v>28.542494592369543</v>
      </c>
      <c r="F161" s="718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2">
        <v>49</v>
      </c>
      <c r="E162" s="42">
        <f t="shared" si="14"/>
        <v>27.477057662595435</v>
      </c>
      <c r="F162" s="718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2">
        <v>73.400000000000006</v>
      </c>
      <c r="E163" s="42">
        <f t="shared" si="14"/>
        <v>41.159510866010308</v>
      </c>
      <c r="F163" s="718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2">
        <v>118.6</v>
      </c>
      <c r="E164" s="42">
        <f t="shared" si="14"/>
        <v>66.505694669057519</v>
      </c>
      <c r="F164" s="718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2">
        <v>120.6</v>
      </c>
      <c r="E165" s="42">
        <f t="shared" si="14"/>
        <v>67.627207226714475</v>
      </c>
      <c r="F165" s="718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2">
        <v>71.599999999999994</v>
      </c>
      <c r="E166" s="42">
        <f t="shared" si="14"/>
        <v>40.15014956411904</v>
      </c>
      <c r="F166" s="718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2">
        <v>72.8</v>
      </c>
      <c r="E167" s="42">
        <f t="shared" si="14"/>
        <v>40.823057098713221</v>
      </c>
      <c r="F167" s="718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2">
        <v>120.7</v>
      </c>
      <c r="E168" s="42">
        <f t="shared" si="14"/>
        <v>67.683282854597337</v>
      </c>
      <c r="F168" s="718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2">
        <v>120.9</v>
      </c>
      <c r="E169" s="42">
        <f t="shared" si="14"/>
        <v>67.795434110363033</v>
      </c>
      <c r="F169" s="718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2">
        <v>71.7</v>
      </c>
      <c r="E170" s="42">
        <f t="shared" si="14"/>
        <v>40.206225192001895</v>
      </c>
      <c r="F170" s="718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2">
        <v>73</v>
      </c>
      <c r="E171" s="42">
        <f t="shared" si="14"/>
        <v>40.935208354478917</v>
      </c>
      <c r="F171" s="718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2">
        <v>119.8</v>
      </c>
      <c r="E172" s="42">
        <f t="shared" si="14"/>
        <v>67.178602203651707</v>
      </c>
      <c r="F172" s="718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2">
        <v>120.8</v>
      </c>
      <c r="E173" s="42">
        <f t="shared" si="14"/>
        <v>67.739358482480185</v>
      </c>
      <c r="F173" s="718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2">
        <v>71.2</v>
      </c>
      <c r="E174" s="42">
        <f t="shared" si="14"/>
        <v>39.925847052587656</v>
      </c>
      <c r="F174" s="718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2">
        <v>72.8</v>
      </c>
      <c r="E175" s="42">
        <f t="shared" si="14"/>
        <v>40.823057098713221</v>
      </c>
      <c r="F175" s="718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2">
        <v>119.5</v>
      </c>
      <c r="E176" s="42">
        <f t="shared" si="14"/>
        <v>67.010375320003149</v>
      </c>
      <c r="F176" s="718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2">
        <v>120.5</v>
      </c>
      <c r="E177" s="42">
        <f t="shared" si="14"/>
        <v>67.571131598831627</v>
      </c>
      <c r="F177" s="718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2">
        <v>75.099999999999994</v>
      </c>
      <c r="E178" s="42">
        <f t="shared" si="14"/>
        <v>42.112796540018714</v>
      </c>
      <c r="F178" s="718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2">
        <v>73.2</v>
      </c>
      <c r="E179" s="42">
        <f t="shared" si="14"/>
        <v>41.047359610244612</v>
      </c>
      <c r="F179" s="718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2">
        <v>119.4</v>
      </c>
      <c r="E180" s="42">
        <f t="shared" si="14"/>
        <v>66.954299692120301</v>
      </c>
      <c r="F180" s="718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2">
        <v>120.6</v>
      </c>
      <c r="E181" s="42">
        <f t="shared" si="14"/>
        <v>67.627207226714475</v>
      </c>
      <c r="F181" s="718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2">
        <v>73.5</v>
      </c>
      <c r="E182" s="42">
        <f t="shared" si="14"/>
        <v>41.215586493893156</v>
      </c>
      <c r="F182" s="718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2">
        <v>72.900000000000006</v>
      </c>
      <c r="E183" s="42">
        <f t="shared" si="14"/>
        <v>40.879132726596069</v>
      </c>
      <c r="F183" s="718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2">
        <v>179.7</v>
      </c>
      <c r="E184" s="42">
        <f t="shared" si="14"/>
        <v>100.76790330547753</v>
      </c>
      <c r="F184" s="718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6">
        <v>106.2</v>
      </c>
      <c r="E185" s="42">
        <f t="shared" si="14"/>
        <v>59.552316811584404</v>
      </c>
      <c r="F185" s="718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2">
        <f>72.7</f>
        <v>72.7</v>
      </c>
      <c r="E186" s="42">
        <f t="shared" si="14"/>
        <v>40.766981470830373</v>
      </c>
      <c r="F186" s="718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2">
        <v>48.8</v>
      </c>
      <c r="E187" s="42">
        <f t="shared" si="14"/>
        <v>27.364906406829739</v>
      </c>
      <c r="F187" s="718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2">
        <v>50.9</v>
      </c>
      <c r="E188" s="42">
        <f t="shared" si="14"/>
        <v>28.542494592369543</v>
      </c>
      <c r="F188" s="718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2">
        <v>57.9</v>
      </c>
      <c r="E189" s="42">
        <f t="shared" si="14"/>
        <v>32.46778854416889</v>
      </c>
      <c r="F189" s="718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2">
        <v>106.2</v>
      </c>
      <c r="E190" s="42">
        <f t="shared" si="14"/>
        <v>59.552316811584404</v>
      </c>
      <c r="F190" s="718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2">
        <v>73.599999999999994</v>
      </c>
      <c r="E191" s="42">
        <f t="shared" si="14"/>
        <v>41.271662121776004</v>
      </c>
      <c r="F191" s="718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2">
        <v>73.900000000000006</v>
      </c>
      <c r="E192" s="42">
        <f t="shared" ref="E192:E223" si="16">D192/$A$5*$E$4</f>
        <v>41.439889005424547</v>
      </c>
      <c r="F192" s="718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2">
        <v>105.6</v>
      </c>
      <c r="E193" s="42">
        <f t="shared" si="16"/>
        <v>59.215863044287303</v>
      </c>
      <c r="F193" s="718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2">
        <v>104.5</v>
      </c>
      <c r="E194" s="42">
        <f t="shared" si="16"/>
        <v>58.599031137575984</v>
      </c>
      <c r="F194" s="718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2">
        <v>73.8</v>
      </c>
      <c r="E195" s="42">
        <f t="shared" si="16"/>
        <v>41.383813377541699</v>
      </c>
      <c r="F195" s="718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2">
        <v>74.900000000000006</v>
      </c>
      <c r="E196" s="42">
        <f t="shared" si="16"/>
        <v>42.000645284253025</v>
      </c>
      <c r="F196" s="718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2">
        <v>105.5</v>
      </c>
      <c r="E197" s="42">
        <f t="shared" si="16"/>
        <v>59.159787416404463</v>
      </c>
      <c r="F197" s="718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2">
        <v>106.3</v>
      </c>
      <c r="E198" s="42">
        <f t="shared" si="16"/>
        <v>59.608392439467245</v>
      </c>
      <c r="F198" s="718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2">
        <v>74.900000000000006</v>
      </c>
      <c r="E199" s="42">
        <f t="shared" si="16"/>
        <v>42.000645284253025</v>
      </c>
      <c r="F199" s="718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2">
        <v>78.599999999999994</v>
      </c>
      <c r="E200" s="42">
        <f t="shared" si="16"/>
        <v>44.075443515918394</v>
      </c>
      <c r="F200" s="718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2">
        <v>105</v>
      </c>
      <c r="E201" s="42">
        <f t="shared" si="16"/>
        <v>58.879409276990224</v>
      </c>
      <c r="F201" s="718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2">
        <f>106.3</f>
        <v>106.3</v>
      </c>
      <c r="E202" s="42">
        <f t="shared" si="16"/>
        <v>59.608392439467245</v>
      </c>
      <c r="F202" s="718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2">
        <v>73.599999999999994</v>
      </c>
      <c r="E203" s="42">
        <f t="shared" si="16"/>
        <v>41.271662121776004</v>
      </c>
      <c r="F203" s="718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2">
        <v>68.3</v>
      </c>
      <c r="E204" s="42">
        <f t="shared" si="16"/>
        <v>38.29965384398507</v>
      </c>
      <c r="F204" s="718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2">
        <v>110.2</v>
      </c>
      <c r="E205" s="42">
        <f t="shared" si="16"/>
        <v>61.79534192689831</v>
      </c>
      <c r="F205" s="718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2">
        <v>106.1</v>
      </c>
      <c r="E206" s="42">
        <f t="shared" si="16"/>
        <v>59.496241183701542</v>
      </c>
      <c r="F206" s="718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2">
        <v>76.5</v>
      </c>
      <c r="E207" s="42">
        <f t="shared" si="16"/>
        <v>42.89785533037859</v>
      </c>
      <c r="F207" s="718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2">
        <v>76</v>
      </c>
      <c r="E208" s="42">
        <f t="shared" si="16"/>
        <v>42.617477190964351</v>
      </c>
      <c r="F208" s="718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2">
        <v>105.5</v>
      </c>
      <c r="E209" s="42">
        <f t="shared" si="16"/>
        <v>59.159787416404463</v>
      </c>
      <c r="F209" s="718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6">
        <v>106.9</v>
      </c>
      <c r="E210" s="42">
        <f t="shared" si="16"/>
        <v>59.944846206764332</v>
      </c>
      <c r="F210" s="718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2">
        <v>76.2</v>
      </c>
      <c r="E211" s="42">
        <f t="shared" si="16"/>
        <v>42.729628446730054</v>
      </c>
      <c r="F211" s="718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963</v>
      </c>
      <c r="D212" s="202">
        <v>73.400000000000006</v>
      </c>
      <c r="E212" s="42">
        <f t="shared" si="16"/>
        <v>41.159510866010308</v>
      </c>
      <c r="F212" s="718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2">
        <v>109.2</v>
      </c>
      <c r="E213" s="42">
        <f t="shared" si="16"/>
        <v>61.234585648069832</v>
      </c>
      <c r="F213" s="718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2">
        <v>107.2</v>
      </c>
      <c r="E214" s="42">
        <f t="shared" si="16"/>
        <v>60.113073090412875</v>
      </c>
      <c r="F214" s="718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958</v>
      </c>
      <c r="D215" s="202">
        <v>76.599999999999994</v>
      </c>
      <c r="E215" s="42">
        <f t="shared" si="16"/>
        <v>42.953930958261431</v>
      </c>
      <c r="F215" s="718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2">
        <v>74.3</v>
      </c>
      <c r="E216" s="42">
        <f t="shared" si="16"/>
        <v>41.664191516955938</v>
      </c>
      <c r="F216" s="718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2">
        <v>107.6</v>
      </c>
      <c r="E217" s="42">
        <f t="shared" si="16"/>
        <v>60.33737560194426</v>
      </c>
      <c r="F217" s="718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2">
        <v>107</v>
      </c>
      <c r="E218" s="42">
        <f t="shared" si="16"/>
        <v>60.00092183464718</v>
      </c>
      <c r="F218" s="718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2">
        <v>76.8</v>
      </c>
      <c r="E219" s="42">
        <f t="shared" si="16"/>
        <v>43.066082214027134</v>
      </c>
      <c r="F219" s="718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2">
        <v>74.599999999999994</v>
      </c>
      <c r="E220" s="42">
        <f t="shared" si="16"/>
        <v>41.832418400604482</v>
      </c>
      <c r="F220" s="718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2">
        <v>107.4</v>
      </c>
      <c r="E221" s="42">
        <f t="shared" si="16"/>
        <v>60.225224346178571</v>
      </c>
      <c r="F221" s="718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2">
        <v>107.4</v>
      </c>
      <c r="E222" s="42">
        <f t="shared" si="16"/>
        <v>60.225224346178571</v>
      </c>
      <c r="F222" s="718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2">
        <v>76.5</v>
      </c>
      <c r="E223" s="42">
        <f t="shared" si="16"/>
        <v>42.89785533037859</v>
      </c>
      <c r="F223" s="718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2">
        <v>74.3</v>
      </c>
      <c r="E224" s="42">
        <f t="shared" ref="E224:E237" si="18">D224/$A$5*$E$4</f>
        <v>41.664191516955938</v>
      </c>
      <c r="F224" s="718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984</v>
      </c>
      <c r="D225" s="202">
        <f>110.2-2.7</f>
        <v>107.5</v>
      </c>
      <c r="E225" s="42">
        <f t="shared" si="18"/>
        <v>60.281299974061412</v>
      </c>
      <c r="F225" s="718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2">
        <v>107.1</v>
      </c>
      <c r="E226" s="42">
        <f t="shared" si="18"/>
        <v>60.05699746253002</v>
      </c>
      <c r="F226" s="718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2">
        <v>76.5</v>
      </c>
      <c r="E227" s="42">
        <f t="shared" si="18"/>
        <v>42.89785533037859</v>
      </c>
      <c r="F227" s="718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2">
        <f>74.3</f>
        <v>74.3</v>
      </c>
      <c r="E228" s="42">
        <f t="shared" si="18"/>
        <v>41.664191516955938</v>
      </c>
      <c r="F228" s="718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2">
        <v>107.5</v>
      </c>
      <c r="E229" s="42">
        <f t="shared" si="18"/>
        <v>60.281299974061412</v>
      </c>
      <c r="F229" s="718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2">
        <v>107.2</v>
      </c>
      <c r="E230" s="42">
        <f t="shared" si="18"/>
        <v>60.113073090412875</v>
      </c>
      <c r="F230" s="718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2">
        <v>76.7</v>
      </c>
      <c r="E231" s="42">
        <f t="shared" si="18"/>
        <v>43.010006586144286</v>
      </c>
      <c r="F231" s="718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2">
        <v>74.400000000000006</v>
      </c>
      <c r="E232" s="42">
        <f t="shared" si="18"/>
        <v>41.720267144838786</v>
      </c>
      <c r="F232" s="718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2">
        <v>107.6</v>
      </c>
      <c r="E233" s="42">
        <f t="shared" si="18"/>
        <v>60.33737560194426</v>
      </c>
      <c r="F233" s="718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2">
        <f>115</f>
        <v>115</v>
      </c>
      <c r="E234" s="42">
        <f t="shared" si="18"/>
        <v>64.486972065275012</v>
      </c>
      <c r="F234" s="718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2">
        <v>78.099999999999994</v>
      </c>
      <c r="E235" s="42">
        <f t="shared" si="18"/>
        <v>43.795065376504155</v>
      </c>
      <c r="F235" s="718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2">
        <v>78.599999999999994</v>
      </c>
      <c r="E236" s="42">
        <f t="shared" si="18"/>
        <v>44.075443515918394</v>
      </c>
      <c r="F236" s="718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2">
        <f>112.6</f>
        <v>112.6</v>
      </c>
      <c r="E237" s="42">
        <f t="shared" si="18"/>
        <v>63.141156996086657</v>
      </c>
      <c r="F237" s="718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1">
        <f>SUM(G48:G237)</f>
        <v>43104.536075847776</v>
      </c>
    </row>
    <row r="239" spans="1:7" x14ac:dyDescent="0.2">
      <c r="C239" t="s">
        <v>1016</v>
      </c>
      <c r="D239" s="37">
        <f>D238+D36</f>
        <v>16565.2</v>
      </c>
      <c r="E239" s="37">
        <f>E238+E36</f>
        <v>9289.0399100495106</v>
      </c>
      <c r="G239" s="322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7"/>
      <c r="B1" s="877"/>
      <c r="C1" s="877"/>
      <c r="D1" s="877"/>
      <c r="E1" s="877"/>
    </row>
    <row r="2" spans="1:7" ht="41.25" customHeight="1" x14ac:dyDescent="0.2">
      <c r="A2" s="884" t="s">
        <v>1025</v>
      </c>
      <c r="B2" s="884"/>
      <c r="C2" s="884"/>
      <c r="D2" s="884"/>
      <c r="E2" s="884"/>
    </row>
    <row r="3" spans="1:7" ht="16.5" customHeight="1" x14ac:dyDescent="0.2">
      <c r="A3" s="880" t="s">
        <v>1424</v>
      </c>
      <c r="B3" s="880"/>
      <c r="C3" s="880"/>
      <c r="D3" s="880"/>
      <c r="E3" s="880"/>
    </row>
    <row r="4" spans="1:7" ht="15" x14ac:dyDescent="0.35">
      <c r="A4" s="878" t="s">
        <v>1426</v>
      </c>
      <c r="B4" s="878"/>
      <c r="C4" s="369"/>
      <c r="D4" s="369"/>
      <c r="E4" s="369">
        <v>24861.41</v>
      </c>
    </row>
    <row r="5" spans="1:7" ht="15" x14ac:dyDescent="0.25">
      <c r="A5" s="375">
        <v>44335.5</v>
      </c>
      <c r="B5" s="370" t="s">
        <v>2004</v>
      </c>
      <c r="C5" s="291"/>
      <c r="D5" s="291"/>
      <c r="E5" s="290"/>
      <c r="F5" s="133"/>
    </row>
    <row r="6" spans="1:7" ht="15" x14ac:dyDescent="0.25">
      <c r="A6" s="370" t="s">
        <v>1425</v>
      </c>
      <c r="B6" s="292">
        <f>E4*5.05/A5</f>
        <v>2.8318192080838154</v>
      </c>
      <c r="C6" s="291" t="s">
        <v>1027</v>
      </c>
      <c r="D6" s="291"/>
      <c r="E6" s="290"/>
      <c r="F6" s="133"/>
    </row>
    <row r="7" spans="1:7" ht="26.25" customHeight="1" x14ac:dyDescent="0.25">
      <c r="B7" s="36"/>
      <c r="C7" s="294" t="s">
        <v>2000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1019</v>
      </c>
      <c r="G8" s="33" t="s">
        <v>1020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3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1028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1028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1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2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1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3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1450</v>
      </c>
      <c r="C22" s="60" t="s">
        <v>1433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1451</v>
      </c>
      <c r="C23" s="60" t="s">
        <v>1434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1452</v>
      </c>
      <c r="C24" s="60" t="s">
        <v>1431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1679</v>
      </c>
      <c r="C25" s="60" t="s">
        <v>1678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1680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8">
        <f>SUM(D10:D26)</f>
        <v>1714.2000000000003</v>
      </c>
      <c r="E28" s="208">
        <f>SUM(E10:E27)</f>
        <v>961.24841316777747</v>
      </c>
      <c r="F28" s="43"/>
      <c r="G28" s="208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1040</v>
      </c>
      <c r="C35" s="100"/>
      <c r="D35" s="209">
        <f>D28+D34</f>
        <v>4239.1000000000004</v>
      </c>
      <c r="E35" s="209">
        <f>E28+E34</f>
        <v>2377.1019415818023</v>
      </c>
      <c r="F35" s="210"/>
      <c r="G35" s="209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2023-05-18T11:08:38Z</cp:lastPrinted>
  <dcterms:created xsi:type="dcterms:W3CDTF">2010-02-17T17:09:47Z</dcterms:created>
  <dcterms:modified xsi:type="dcterms:W3CDTF">2023-05-24T07:14:46Z</dcterms:modified>
</cp:coreProperties>
</file>